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доходите'!$A$1:$H$62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<sst xmlns="http://schemas.openxmlformats.org/spreadsheetml/2006/main" count="1987" uniqueCount="695">
  <si>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</si>
  <si>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</si>
  <si>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</si>
  <si>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</si>
  <si>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</si>
  <si>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</si>
  <si>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</si>
  <si>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</si>
  <si>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</si>
  <si>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</si>
  <si>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</si>
  <si>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</si>
  <si>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</si>
  <si>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</si>
  <si>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</si>
  <si>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</si>
  <si>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</si>
  <si>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</si>
  <si>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</si>
  <si>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</si>
  <si>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</si>
  <si>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</si>
  <si>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</si>
  <si>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</si>
  <si>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</si>
  <si>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</si>
  <si>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</si>
  <si>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</si>
  <si>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</si>
  <si>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</si>
  <si>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</si>
  <si>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</si>
  <si>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</si>
  <si>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</si>
  <si>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</si>
  <si>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</si>
  <si>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</si>
  <si>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</si>
  <si>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</si>
  <si>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</si>
  <si>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</si>
  <si>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</si>
  <si>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</si>
  <si>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</si>
  <si>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</si>
  <si>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</si>
  <si>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</si>
  <si>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</si>
  <si>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</si>
  <si>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</si>
  <si>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</si>
  <si>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</si>
  <si>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</si>
  <si>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</si>
  <si>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</si>
  <si>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</si>
  <si>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</si>
  <si>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</si>
  <si>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</si>
  <si>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</si>
  <si>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</si>
  <si>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</si>
  <si>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</si>
  <si>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</si>
  <si>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</si>
  <si>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</si>
  <si>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</si>
  <si>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</si>
  <si>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</si>
  <si>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</si>
  <si>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</si>
  <si>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</si>
  <si>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</si>
  <si>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</si>
  <si>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</si>
  <si>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</si>
  <si>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</si>
  <si>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</si>
  <si>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</si>
  <si>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</si>
  <si>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</si>
  <si>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</si>
  <si>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</si>
  <si>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</si>
  <si>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</si>
  <si>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</si>
  <si>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</si>
  <si>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</si>
  <si>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</si>
  <si>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</si>
  <si>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</si>
  <si>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</si>
  <si>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</si>
  <si>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</si>
  <si>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</si>
  <si>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</si>
  <si>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</si>
  <si>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</si>
  <si>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</si>
  <si>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</si>
  <si>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</si>
  <si>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</si>
  <si>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</si>
  <si>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</si>
  <si>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</si>
  <si>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</si>
  <si>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</si>
  <si>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</si>
  <si>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</si>
  <si>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</si>
  <si>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</si>
  <si>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</si>
  <si>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</si>
  <si>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</si>
  <si>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</si>
  <si>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</si>
  <si>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</si>
  <si>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</si>
  <si>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</si>
  <si>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</si>
  <si>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</si>
  <si>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</si>
  <si>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</si>
  <si>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</si>
  <si>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</si>
  <si>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</si>
  <si>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</si>
  <si>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</si>
  <si>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</si>
  <si>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</si>
  <si>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</si>
  <si>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</si>
  <si>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</si>
  <si>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</si>
  <si>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</si>
  <si>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</si>
  <si>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</si>
  <si>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</si>
  <si>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</si>
  <si>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</si>
  <si>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</si>
  <si>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</si>
  <si>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</si>
  <si>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</si>
  <si>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</si>
  <si>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</si>
  <si>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</si>
  <si>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</si>
  <si>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</si>
  <si>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</si>
  <si>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</si>
  <si>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</si>
  <si>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</si>
  <si>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</si>
  <si>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</si>
  <si>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</si>
  <si>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</si>
  <si>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</si>
  <si>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</si>
  <si>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</si>
  <si>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</si>
  <si>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</si>
  <si>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</si>
  <si>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</si>
  <si>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</si>
  <si>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</si>
  <si>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</si>
  <si>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</si>
  <si>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</si>
  <si>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</si>
  <si>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</si>
  <si>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</si>
  <si>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</si>
  <si>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</si>
  <si>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</si>
  <si>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</si>
  <si>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</si>
  <si>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</si>
  <si>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</si>
  <si>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</si>
  <si>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</si>
  <si>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</si>
  <si>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</si>
  <si>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</si>
  <si>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</si>
  <si>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</si>
  <si>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</si>
  <si>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</si>
  <si>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</si>
  <si>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</si>
  <si>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</si>
  <si>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</si>
  <si>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</si>
  <si>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</si>
  <si>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</si>
  <si>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</si>
  <si>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</si>
  <si>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</si>
  <si>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</si>
  <si>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</si>
  <si>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</si>
  <si>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</si>
  <si>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</si>
  <si>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</si>
  <si>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</si>
  <si>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</si>
  <si>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</si>
  <si>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</si>
  <si>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</si>
  <si>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</si>
  <si>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</si>
  <si>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</si>
  <si>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</si>
  <si>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</si>
  <si>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</si>
  <si>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</si>
  <si>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</si>
  <si>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</si>
  <si>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</si>
  <si>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</si>
  <si>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</si>
  <si>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</si>
  <si>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</si>
  <si>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</si>
  <si>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</si>
  <si>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</si>
  <si>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</si>
  <si>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</si>
  <si>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</si>
  <si>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</si>
  <si>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</si>
  <si>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</si>
  <si>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</si>
  <si>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</si>
  <si>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</si>
  <si>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</si>
  <si>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</si>
  <si>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</si>
  <si>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</si>
  <si>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</si>
  <si>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</si>
  <si>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</si>
  <si>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</si>
  <si>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</si>
  <si>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</si>
  <si>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</si>
  <si>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</si>
  <si>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</si>
  <si>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</si>
  <si>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</si>
  <si>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</si>
  <si>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</si>
  <si>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</si>
  <si>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</si>
  <si>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</si>
  <si>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</si>
  <si>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</si>
  <si>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</si>
  <si>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</si>
  <si>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</si>
  <si>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</si>
  <si>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</si>
  <si>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</si>
  <si>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</si>
  <si>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</si>
  <si>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</si>
  <si>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</si>
  <si>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</si>
  <si>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</si>
  <si>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</si>
  <si>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</si>
  <si>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</si>
  <si>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</si>
  <si>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</si>
  <si>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</si>
  <si>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</si>
  <si>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</si>
  <si>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</si>
  <si>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</si>
  <si>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</si>
  <si>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</si>
  <si>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</si>
  <si>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</si>
  <si>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</si>
  <si>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</si>
  <si>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</si>
  <si>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</si>
  <si>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</si>
  <si>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</si>
  <si>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</si>
  <si>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</si>
  <si>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</si>
  <si>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</si>
  <si>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</si>
  <si>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</si>
  <si>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</si>
  <si>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</si>
  <si>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</si>
  <si>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</si>
  <si>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</si>
  <si>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</si>
  <si>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</si>
  <si>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</si>
  <si>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</si>
  <si>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</si>
  <si>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</si>
  <si>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</si>
  <si>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</si>
  <si>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</si>
  <si>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</si>
  <si>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</si>
  <si>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</si>
  <si>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</si>
  <si>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</si>
  <si>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</si>
  <si>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</si>
  <si>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</si>
  <si>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</si>
  <si>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</si>
  <si>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</si>
  <si>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</si>
  <si>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</si>
  <si>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</si>
  <si>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</si>
  <si>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</si>
  <si>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</si>
  <si>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</si>
  <si>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</si>
  <si>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</si>
  <si>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</si>
  <si>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</si>
  <si>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</si>
  <si>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</si>
  <si>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</si>
  <si>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</si>
  <si>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</si>
  <si>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</si>
  <si>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</si>
  <si>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</si>
  <si>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</si>
  <si>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</si>
  <si>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</si>
  <si>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</si>
  <si>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</si>
  <si>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</si>
  <si>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</si>
  <si>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</si>
  <si>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</si>
  <si>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</si>
  <si>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</si>
  <si>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</si>
  <si>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</si>
  <si>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</si>
  <si>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</si>
  <si>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</si>
  <si>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</si>
  <si>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</si>
  <si>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</si>
  <si>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</si>
  <si>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</si>
  <si>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</si>
  <si>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</si>
  <si>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</si>
  <si>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</si>
  <si>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</si>
  <si>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</si>
  <si>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</si>
  <si>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</si>
  <si>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</si>
  <si>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</si>
  <si>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</si>
  <si>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</si>
  <si>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</si>
  <si>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</si>
  <si>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</si>
  <si>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</si>
  <si>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</si>
  <si>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</si>
  <si>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</si>
  <si>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</si>
  <si>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</si>
  <si>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</si>
  <si>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</si>
  <si>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</si>
  <si>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</si>
  <si>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</si>
  <si>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</si>
  <si>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</si>
  <si>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</si>
  <si>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</si>
  <si>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</si>
  <si>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</si>
  <si>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</si>
  <si>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</si>
  <si>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</si>
  <si>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</si>
  <si>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</si>
  <si>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</si>
  <si>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</si>
  <si>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</si>
  <si>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</si>
  <si>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</si>
  <si>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</si>
  <si>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</si>
  <si>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</si>
  <si>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</si>
  <si>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</si>
  <si>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</si>
  <si>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</si>
  <si>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</si>
  <si>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</si>
  <si>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</si>
  <si>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</si>
  <si>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</si>
  <si>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</si>
  <si>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</si>
  <si>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</si>
  <si>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</si>
  <si>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</si>
  <si>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</si>
  <si>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</si>
  <si>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</si>
  <si>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</si>
  <si>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</si>
  <si>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</si>
  <si>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</si>
  <si>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</si>
  <si>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</si>
  <si>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</si>
  <si>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</si>
  <si>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</si>
  <si>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</si>
  <si>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</si>
  <si>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</si>
  <si>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</si>
  <si>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</si>
  <si>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</si>
  <si>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</si>
  <si>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</si>
  <si>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</si>
  <si>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</si>
  <si>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</si>
  <si>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</si>
  <si>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</si>
  <si>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</si>
  <si>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</si>
  <si>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</si>
  <si>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</si>
  <si>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</si>
  <si>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</si>
  <si>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</si>
  <si>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</si>
  <si>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</si>
  <si>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</si>
  <si>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</si>
  <si>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</si>
  <si>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</si>
  <si>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</si>
  <si>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</si>
  <si>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</si>
  <si>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</si>
  <si>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</si>
  <si>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</si>
  <si>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</si>
  <si>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</si>
  <si>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</si>
  <si>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</si>
  <si>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</si>
  <si>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</si>
  <si>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</si>
  <si>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</si>
  <si>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</si>
  <si>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</si>
  <si>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</si>
  <si>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</si>
  <si>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</si>
  <si>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</si>
  <si>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</si>
  <si>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</si>
  <si>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</si>
  <si>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</si>
  <si>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</si>
  <si>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</si>
  <si>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</si>
  <si>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</si>
  <si>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</si>
  <si>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</si>
  <si>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</si>
  <si>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</si>
  <si>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</si>
  <si>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</si>
  <si>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</si>
  <si>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</si>
  <si>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</si>
  <si>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</si>
  <si>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</si>
  <si>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</si>
  <si>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</si>
  <si>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</si>
  <si>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</si>
  <si>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</si>
  <si>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</si>
  <si>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</si>
  <si>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</si>
  <si>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</si>
  <si>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</si>
  <si>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</si>
  <si>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</si>
  <si>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</si>
  <si>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</si>
  <si>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</si>
  <si>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</si>
  <si>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</si>
  <si>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</si>
  <si>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</si>
  <si>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</si>
  <si>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</si>
  <si>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</si>
  <si>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</si>
  <si>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</si>
  <si>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</si>
  <si>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</si>
  <si>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</si>
  <si>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</si>
  <si>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</si>
  <si>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</si>
  <si>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</si>
  <si>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</si>
  <si>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</si>
  <si>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</si>
  <si>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</si>
  <si>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</si>
  <si>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</si>
  <si>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</si>
  <si>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</si>
  <si>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</si>
  <si>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</si>
  <si>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</si>
  <si>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</si>
  <si>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</si>
  <si>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</si>
  <si>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</si>
  <si>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</si>
  <si>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</si>
  <si>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</si>
  <si>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</si>
  <si>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</si>
  <si>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</si>
  <si>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</si>
  <si>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</si>
  <si>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</si>
  <si>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</si>
  <si>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</si>
  <si>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</si>
  <si>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</si>
  <si>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</si>
  <si>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</si>
  <si>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</si>
  <si>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</si>
  <si>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</si>
  <si>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</si>
  <si>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</si>
  <si>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</si>
  <si>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</si>
  <si>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</si>
  <si>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</si>
  <si>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</si>
  <si>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</si>
  <si>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</si>
  <si>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</si>
  <si>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</si>
  <si>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</si>
  <si>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</si>
  <si>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</si>
  <si>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</si>
  <si>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</si>
  <si>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</si>
  <si>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</si>
  <si>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</si>
  <si>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</si>
  <si>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</si>
  <si>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</si>
  <si>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</si>
  <si>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</si>
  <si>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</si>
  <si>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</si>
  <si>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</si>
  <si>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</si>
  <si>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</si>
  <si>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</si>
  <si>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</si>
  <si>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</si>
  <si>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</si>
  <si>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</si>
  <si>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</si>
  <si>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</si>
  <si>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</si>
  <si>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</si>
  <si>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</si>
  <si>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</si>
  <si>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</si>
  <si>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</si>
  <si>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</si>
  <si>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</si>
  <si>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</si>
  <si>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</si>
  <si>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</si>
  <si>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</si>
  <si>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</si>
  <si>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</si>
  <si>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</si>
  <si>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</si>
  <si>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</si>
  <si>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</si>
  <si>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</si>
  <si>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</si>
  <si>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</si>
  <si>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</si>
  <si>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</si>
  <si>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</si>
  <si>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</si>
  <si>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</si>
  <si>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</si>
  <si>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</si>
  <si>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</si>
  <si>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</si>
  <si>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</si>
  <si>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</si>
  <si>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</si>
  <si>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</si>
  <si>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</si>
  <si>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</si>
  <si>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</si>
  <si>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</si>
  <si>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</si>
  <si>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</si>
  <si>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</si>
  <si>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</si>
  <si>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</si>
  <si>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</si>
  <si>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</si>
  <si>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</si>
  <si>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</si>
  <si>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</si>
  <si>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</si>
  <si>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</si>
  <si>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</si>
  <si>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</si>
  <si>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</si>
  <si>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</si>
  <si>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</si>
  <si>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</si>
  <si>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</si>
  <si>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</si>
  <si>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</si>
  <si>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</si>
  <si>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</si>
  <si>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</si>
  <si>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</si>
  <si>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</si>
  <si>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</si>
  <si>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</si>
  <si>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</si>
  <si>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</si>
  <si>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</si>
  <si>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</si>
  <si>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</si>
  <si>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</si>
  <si>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</si>
  <si>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</si>
  <si>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</si>
  <si>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</si>
  <si>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</si>
  <si>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</si>
  <si>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</si>
  <si>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</si>
  <si>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</si>
  <si>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</si>
  <si>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</si>
  <si>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</si>
  <si>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</si>
  <si>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БАЛКАНКАР-ЗАРЯ АД</t>
  </si>
  <si>
    <t>814191256</t>
  </si>
  <si>
    <t>Венцислав Кирилов Стойнев/Марияана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</si>
  <si>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</si>
  <si>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</si>
  <si>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</si>
  <si>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</si>
  <si>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e.marinova@balkancarzara.com</t>
  </si>
  <si>
    <t>Марияна Борисова Пътова</t>
  </si>
  <si>
    <t>Главен счетоводител</t>
  </si>
  <si>
    <t>1.БАЛКАНКАР РУЕН АД гр.Асеновград</t>
  </si>
  <si>
    <t>2 ЗАРЯ ИНВЕСТ АД гр.София</t>
  </si>
  <si>
    <t>Венцислав Кирилов Стойнев</t>
  </si>
  <si>
    <t>Марияна Борисоваа Пътова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</si>
</sst>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9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44561</v>
      </c>
    </row>
    <row r="2" spans="1:27" ht="15">
      <c r="A2" s="466" t="s">
        <v>679</v>
      </c>
      <c r="B2" s="461"/>
      <c r="Z2" s="478">
        <v>2</v>
      </c>
      <c r="AA2" s="479">
        <f>IF(ISBLANK(_pdeReportingDate),"",_pdeReportingDate)</f>
        <v>44582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">
      <c r="A4" s="460" t="s">
        <v>680</v>
      </c>
      <c r="B4" s="461"/>
    </row>
    <row r="5" spans="1:2" ht="4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44561</v>
      </c>
    </row>
    <row r="11" spans="1:2" ht="15">
      <c r="A11" s="7" t="s">
        <v>668</v>
      </c>
      <c r="B11" s="357">
        <v>44582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667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68" t="s">
        <v>688</v>
      </c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689</v>
      </c>
    </row>
    <row r="27" spans="1:2" ht="15">
      <c r="A27" s="10" t="s">
        <v>662</v>
      </c>
      <c r="B27" s="358" t="s">
        <v>690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80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">
      <c r="A13" s="76" t="s">
        <v>27</v>
      </c>
      <c r="B13" s="78" t="s">
        <v>28</v>
      </c>
      <c r="C13" s="138">
        <v>6324</v>
      </c>
      <c r="D13" s="137">
        <v>6577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">
      <c r="A14" s="76" t="s">
        <v>30</v>
      </c>
      <c r="B14" s="78" t="s">
        <v>31</v>
      </c>
      <c r="C14" s="138">
        <v>2228</v>
      </c>
      <c r="D14" s="137">
        <v>3382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451</v>
      </c>
      <c r="D15" s="137">
        <v>476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5</v>
      </c>
      <c r="D16" s="137">
        <v>6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8</v>
      </c>
      <c r="D17" s="137">
        <v>5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10611</v>
      </c>
      <c r="D20" s="377">
        <f>SUM(D12:D19)</f>
        <v>12041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8249</v>
      </c>
      <c r="H21" s="137">
        <v>9031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356</v>
      </c>
      <c r="H22" s="393">
        <f>SUM(H23:H25)</f>
        <v>337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251</v>
      </c>
      <c r="H23" s="137">
        <v>232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56</v>
      </c>
      <c r="D25" s="137"/>
      <c r="E25" s="76" t="s">
        <v>73</v>
      </c>
      <c r="F25" s="80" t="s">
        <v>74</v>
      </c>
      <c r="G25" s="138">
        <v>105</v>
      </c>
      <c r="H25" s="137">
        <v>105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8605</v>
      </c>
      <c r="H26" s="377">
        <f>H20+H21+H22</f>
        <v>9368</v>
      </c>
      <c r="M26" s="85"/>
    </row>
    <row r="27" spans="1:8" ht="15">
      <c r="A27" s="76" t="s">
        <v>79</v>
      </c>
      <c r="B27" s="78" t="s">
        <v>80</v>
      </c>
      <c r="C27" s="138">
        <v>0</v>
      </c>
      <c r="D27" s="137">
        <v>30</v>
      </c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56</v>
      </c>
      <c r="D28" s="377">
        <f>SUM(D24:D27)</f>
        <v>30</v>
      </c>
      <c r="E28" s="143" t="s">
        <v>84</v>
      </c>
      <c r="F28" s="80" t="s">
        <v>85</v>
      </c>
      <c r="G28" s="374">
        <f>SUM(G29:G31)</f>
        <v>-5678</v>
      </c>
      <c r="H28" s="375">
        <f>SUM(H29:H31)</f>
        <v>-6632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2757</v>
      </c>
      <c r="H29" s="137">
        <v>1975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-8435</v>
      </c>
      <c r="H30" s="137">
        <v>-8607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829</v>
      </c>
      <c r="H32" s="137">
        <v>191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-4849</v>
      </c>
      <c r="H34" s="377">
        <f>H28+H32+H33</f>
        <v>-6441</v>
      </c>
    </row>
    <row r="35" spans="1:8" ht="1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6160</v>
      </c>
      <c r="H37" s="379">
        <f>H26+H18+H34</f>
        <v>5331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509</v>
      </c>
      <c r="H45" s="137">
        <v>651</v>
      </c>
    </row>
    <row r="46" spans="1:13" ht="1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7391</v>
      </c>
      <c r="H48" s="137">
        <v>7691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7900</v>
      </c>
      <c r="H50" s="375">
        <f>SUM(H44:H49)</f>
        <v>8342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0</v>
      </c>
      <c r="H52" s="137">
        <v>30</v>
      </c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259</v>
      </c>
      <c r="D55" s="270">
        <v>259</v>
      </c>
      <c r="E55" s="76" t="s">
        <v>168</v>
      </c>
      <c r="F55" s="82" t="s">
        <v>169</v>
      </c>
      <c r="G55" s="138">
        <v>819</v>
      </c>
      <c r="H55" s="137">
        <v>1373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14352</v>
      </c>
      <c r="D56" s="381">
        <f>D20+D21+D22+D28+D33+D46+D52+D54+D55</f>
        <v>15756</v>
      </c>
      <c r="E56" s="87" t="s">
        <v>557</v>
      </c>
      <c r="F56" s="86" t="s">
        <v>172</v>
      </c>
      <c r="G56" s="378">
        <f>G50+G52+G53+G54+G55</f>
        <v>8719</v>
      </c>
      <c r="H56" s="379">
        <f>H50+H52+H53+H54+H55</f>
        <v>9745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687</v>
      </c>
      <c r="D59" s="137">
        <v>564</v>
      </c>
      <c r="E59" s="142" t="s">
        <v>180</v>
      </c>
      <c r="F59" s="277" t="s">
        <v>181</v>
      </c>
      <c r="G59" s="138">
        <v>358</v>
      </c>
      <c r="H59" s="137">
        <v>147</v>
      </c>
    </row>
    <row r="60" spans="1:13" ht="15">
      <c r="A60" s="76" t="s">
        <v>178</v>
      </c>
      <c r="B60" s="78" t="s">
        <v>179</v>
      </c>
      <c r="C60" s="138">
        <v>123</v>
      </c>
      <c r="D60" s="137">
        <v>101</v>
      </c>
      <c r="E60" s="76" t="s">
        <v>184</v>
      </c>
      <c r="F60" s="80" t="s">
        <v>185</v>
      </c>
      <c r="G60" s="138"/>
      <c r="H60" s="137">
        <v>136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1941</v>
      </c>
      <c r="H61" s="375">
        <f>SUM(H62:H68)</f>
        <v>2567</v>
      </c>
    </row>
    <row r="62" spans="1:13" ht="15">
      <c r="A62" s="76" t="s">
        <v>186</v>
      </c>
      <c r="B62" s="81" t="s">
        <v>187</v>
      </c>
      <c r="C62" s="138">
        <v>1006</v>
      </c>
      <c r="D62" s="137">
        <v>669</v>
      </c>
      <c r="E62" s="141" t="s">
        <v>192</v>
      </c>
      <c r="F62" s="80" t="s">
        <v>193</v>
      </c>
      <c r="G62" s="138">
        <v>10</v>
      </c>
      <c r="H62" s="137">
        <v>2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1504</v>
      </c>
      <c r="H64" s="137">
        <v>2136</v>
      </c>
      <c r="M64" s="85"/>
    </row>
    <row r="65" spans="1:8" ht="15">
      <c r="A65" s="273" t="s">
        <v>52</v>
      </c>
      <c r="B65" s="83" t="s">
        <v>198</v>
      </c>
      <c r="C65" s="376">
        <f>SUM(C59:C64)</f>
        <v>1816</v>
      </c>
      <c r="D65" s="377">
        <f>SUM(D59:D64)</f>
        <v>1334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263</v>
      </c>
      <c r="H66" s="137">
        <v>156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84</v>
      </c>
      <c r="H67" s="137">
        <v>110</v>
      </c>
    </row>
    <row r="68" spans="1:8" ht="15">
      <c r="A68" s="76" t="s">
        <v>206</v>
      </c>
      <c r="B68" s="78" t="s">
        <v>207</v>
      </c>
      <c r="C68" s="138">
        <v>568</v>
      </c>
      <c r="D68" s="137">
        <v>547</v>
      </c>
      <c r="E68" s="76" t="s">
        <v>212</v>
      </c>
      <c r="F68" s="80" t="s">
        <v>213</v>
      </c>
      <c r="G68" s="138">
        <v>80</v>
      </c>
      <c r="H68" s="137">
        <v>163</v>
      </c>
    </row>
    <row r="69" spans="1:8" ht="15">
      <c r="A69" s="76" t="s">
        <v>210</v>
      </c>
      <c r="B69" s="78" t="s">
        <v>211</v>
      </c>
      <c r="C69" s="138">
        <v>243</v>
      </c>
      <c r="D69" s="137">
        <v>859</v>
      </c>
      <c r="E69" s="142" t="s">
        <v>79</v>
      </c>
      <c r="F69" s="80" t="s">
        <v>216</v>
      </c>
      <c r="G69" s="138">
        <v>439</v>
      </c>
      <c r="H69" s="137">
        <v>927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2738</v>
      </c>
      <c r="H71" s="377">
        <f>H59+H60+H61+H69+H70</f>
        <v>3777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>
        <v>222</v>
      </c>
      <c r="D73" s="137">
        <v>48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73</v>
      </c>
      <c r="D75" s="137">
        <v>236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1106</v>
      </c>
      <c r="D76" s="377">
        <f>SUM(D68:D75)</f>
        <v>1690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2738</v>
      </c>
      <c r="H79" s="379">
        <f>H71+H73+H75+H77</f>
        <v>3777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>
        <v>0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339</v>
      </c>
      <c r="D89" s="137">
        <v>73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>
        <v>3</v>
      </c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343</v>
      </c>
      <c r="D92" s="377">
        <f>SUM(D88:D91)</f>
        <v>73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3265</v>
      </c>
      <c r="D94" s="381">
        <f>D65+D76+D85+D92+D93</f>
        <v>3097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17617</v>
      </c>
      <c r="D95" s="383">
        <f>D94+D56</f>
        <v>18853</v>
      </c>
      <c r="E95" s="169" t="s">
        <v>635</v>
      </c>
      <c r="F95" s="280" t="s">
        <v>268</v>
      </c>
      <c r="G95" s="382">
        <f>G37+G40+G56+G79</f>
        <v>17617</v>
      </c>
      <c r="H95" s="383">
        <f>H37+H40+H56+H79</f>
        <v>18853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44582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689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4"/>
  <sheetViews>
    <sheetView zoomScale="70" zoomScaleNormal="70" zoomScaleSheetLayoutView="80" zoomScalePageLayoutView="0" workbookViewId="0" topLeftCell="A28">
      <selection activeCell="H23" sqref="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5273</v>
      </c>
      <c r="D12" s="257">
        <v>3209</v>
      </c>
      <c r="E12" s="135" t="s">
        <v>277</v>
      </c>
      <c r="F12" s="180" t="s">
        <v>278</v>
      </c>
      <c r="G12" s="256">
        <v>10238</v>
      </c>
      <c r="H12" s="257">
        <v>7600</v>
      </c>
    </row>
    <row r="13" spans="1:8" ht="15">
      <c r="A13" s="135" t="s">
        <v>279</v>
      </c>
      <c r="B13" s="131" t="s">
        <v>280</v>
      </c>
      <c r="C13" s="256">
        <v>575</v>
      </c>
      <c r="D13" s="257">
        <v>504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1505</v>
      </c>
      <c r="D14" s="257">
        <v>1133</v>
      </c>
      <c r="E14" s="185" t="s">
        <v>285</v>
      </c>
      <c r="F14" s="180" t="s">
        <v>286</v>
      </c>
      <c r="G14" s="256">
        <v>107</v>
      </c>
      <c r="H14" s="257">
        <v>135</v>
      </c>
    </row>
    <row r="15" spans="1:8" ht="15">
      <c r="A15" s="135" t="s">
        <v>287</v>
      </c>
      <c r="B15" s="131" t="s">
        <v>288</v>
      </c>
      <c r="C15" s="256">
        <v>2425</v>
      </c>
      <c r="D15" s="257">
        <v>2092</v>
      </c>
      <c r="E15" s="185" t="s">
        <v>79</v>
      </c>
      <c r="F15" s="180" t="s">
        <v>289</v>
      </c>
      <c r="G15" s="256">
        <v>346</v>
      </c>
      <c r="H15" s="257">
        <v>285</v>
      </c>
    </row>
    <row r="16" spans="1:8" ht="15">
      <c r="A16" s="135" t="s">
        <v>290</v>
      </c>
      <c r="B16" s="131" t="s">
        <v>291</v>
      </c>
      <c r="C16" s="256">
        <v>446</v>
      </c>
      <c r="D16" s="257">
        <v>378</v>
      </c>
      <c r="E16" s="176" t="s">
        <v>52</v>
      </c>
      <c r="F16" s="204" t="s">
        <v>292</v>
      </c>
      <c r="G16" s="407">
        <f>SUM(G12:G15)</f>
        <v>10691</v>
      </c>
      <c r="H16" s="408">
        <f>SUM(H12:H15)</f>
        <v>8020</v>
      </c>
    </row>
    <row r="17" spans="1:8" ht="30.75">
      <c r="A17" s="135" t="s">
        <v>293</v>
      </c>
      <c r="B17" s="131" t="s">
        <v>294</v>
      </c>
      <c r="C17" s="256">
        <v>2</v>
      </c>
      <c r="D17" s="257">
        <v>33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-359</v>
      </c>
      <c r="D18" s="257">
        <v>389</v>
      </c>
      <c r="E18" s="174" t="s">
        <v>297</v>
      </c>
      <c r="F18" s="178" t="s">
        <v>298</v>
      </c>
      <c r="G18" s="418">
        <v>554</v>
      </c>
      <c r="H18" s="419">
        <v>349</v>
      </c>
    </row>
    <row r="19" spans="1:8" ht="15">
      <c r="A19" s="135" t="s">
        <v>299</v>
      </c>
      <c r="B19" s="131" t="s">
        <v>300</v>
      </c>
      <c r="C19" s="256">
        <v>195</v>
      </c>
      <c r="D19" s="257">
        <v>146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10062</v>
      </c>
      <c r="D22" s="408">
        <f>SUM(D12:D18)+D19</f>
        <v>7884</v>
      </c>
      <c r="E22" s="135" t="s">
        <v>309</v>
      </c>
      <c r="F22" s="177" t="s">
        <v>310</v>
      </c>
      <c r="G22" s="256">
        <v>21</v>
      </c>
      <c r="H22" s="257">
        <v>21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310</v>
      </c>
      <c r="D25" s="257">
        <v>377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26</v>
      </c>
      <c r="D27" s="257">
        <v>19</v>
      </c>
      <c r="E27" s="176" t="s">
        <v>104</v>
      </c>
      <c r="F27" s="178" t="s">
        <v>326</v>
      </c>
      <c r="G27" s="407">
        <f>SUM(G22:G26)</f>
        <v>21</v>
      </c>
      <c r="H27" s="408">
        <f>SUM(H22:H26)</f>
        <v>21</v>
      </c>
    </row>
    <row r="28" spans="1:8" ht="15">
      <c r="A28" s="135" t="s">
        <v>79</v>
      </c>
      <c r="B28" s="177" t="s">
        <v>327</v>
      </c>
      <c r="C28" s="256">
        <v>39</v>
      </c>
      <c r="D28" s="257">
        <v>7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375</v>
      </c>
      <c r="D29" s="408">
        <f>SUM(D25:D28)</f>
        <v>403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10437</v>
      </c>
      <c r="D31" s="414">
        <f>D29+D22</f>
        <v>8287</v>
      </c>
      <c r="E31" s="191" t="s">
        <v>548</v>
      </c>
      <c r="F31" s="206" t="s">
        <v>331</v>
      </c>
      <c r="G31" s="193">
        <f>G16+G18+G27</f>
        <v>11266</v>
      </c>
      <c r="H31" s="194">
        <f>H16+H18+H27</f>
        <v>8390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829</v>
      </c>
      <c r="D33" s="184">
        <f>IF((H31-D31)&gt;0,H31-D31,0)</f>
        <v>103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10437</v>
      </c>
      <c r="D36" s="416">
        <f>D31-D34+D35</f>
        <v>8287</v>
      </c>
      <c r="E36" s="202" t="s">
        <v>346</v>
      </c>
      <c r="F36" s="196" t="s">
        <v>347</v>
      </c>
      <c r="G36" s="207">
        <f>G35-G34+G31</f>
        <v>11266</v>
      </c>
      <c r="H36" s="208">
        <f>H35-H34+H31</f>
        <v>8390</v>
      </c>
    </row>
    <row r="37" spans="1:8" ht="15">
      <c r="A37" s="201" t="s">
        <v>348</v>
      </c>
      <c r="B37" s="171" t="s">
        <v>349</v>
      </c>
      <c r="C37" s="413">
        <f>IF((G36-C36)&gt;0,G36-C36,0)</f>
        <v>829</v>
      </c>
      <c r="D37" s="414">
        <f>IF((H36-D36)&gt;0,H36-D36,0)</f>
        <v>103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829</v>
      </c>
      <c r="D42" s="184">
        <f>+IF((H36-D36-D38)&gt;0,H36-D36-D38,0)</f>
        <v>103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829</v>
      </c>
      <c r="D44" s="208">
        <f>IF(H42=0,IF(D42-D43&gt;0,D42-D43+H43,0),IF(H42-H43&lt;0,H43-H42+D42,0))</f>
        <v>103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11266</v>
      </c>
      <c r="D45" s="410">
        <f>D36+D38+D42</f>
        <v>8390</v>
      </c>
      <c r="E45" s="210" t="s">
        <v>373</v>
      </c>
      <c r="F45" s="212" t="s">
        <v>374</v>
      </c>
      <c r="G45" s="409">
        <f>G42+G36</f>
        <v>11266</v>
      </c>
      <c r="H45" s="410">
        <f>H42+H36</f>
        <v>8390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44582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75"/>
      <c r="C56" s="475"/>
      <c r="D56" s="475"/>
      <c r="E56" s="475"/>
      <c r="F56" s="353"/>
      <c r="G56" s="41"/>
      <c r="H56" s="39"/>
    </row>
    <row r="57" spans="1:8" ht="15.75" customHeight="1">
      <c r="A57" s="475"/>
      <c r="B57" s="480" t="s">
        <v>689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 customHeight="1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8" ht="15">
      <c r="A104" s="32"/>
      <c r="B104" s="32"/>
      <c r="C104" s="345"/>
      <c r="D104" s="345"/>
      <c r="E104" s="32"/>
      <c r="F104" s="32"/>
      <c r="G104" s="347"/>
      <c r="H104" s="347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  <row r="364" spans="1:6" ht="15">
      <c r="A364" s="32"/>
      <c r="B364" s="32"/>
      <c r="C364" s="31"/>
      <c r="D364" s="31"/>
      <c r="E364" s="32"/>
      <c r="F364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62:E62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0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10708</v>
      </c>
      <c r="D11" s="137">
        <v>7900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-7409</v>
      </c>
      <c r="D12" s="137">
        <v>-4271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-2185</v>
      </c>
      <c r="D14" s="137">
        <v>-2009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164</v>
      </c>
      <c r="D15" s="137">
        <v>253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-3</v>
      </c>
      <c r="D18" s="137">
        <v>-19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-26</v>
      </c>
      <c r="D19" s="137">
        <v>-19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-149</v>
      </c>
      <c r="D20" s="137">
        <v>295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1100</v>
      </c>
      <c r="D21" s="438">
        <f>SUM(D11:D20)</f>
        <v>2130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-121</v>
      </c>
      <c r="D23" s="137">
        <v>-3130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>
        <v>35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-121</v>
      </c>
      <c r="D33" s="438">
        <f>SUM(D23:D32)</f>
        <v>-3095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8186</v>
      </c>
      <c r="D37" s="137">
        <v>7595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-8554</v>
      </c>
      <c r="D38" s="137">
        <v>-7676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-479</v>
      </c>
      <c r="D40" s="137">
        <v>-410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138</v>
      </c>
      <c r="D42" s="137">
        <v>1415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-709</v>
      </c>
      <c r="D43" s="440">
        <f>SUM(D35:D42)</f>
        <v>924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270</v>
      </c>
      <c r="D44" s="247">
        <f>D43+D33+D21</f>
        <v>-41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73</v>
      </c>
      <c r="D45" s="249">
        <v>114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343</v>
      </c>
      <c r="D46" s="251">
        <f>D45+D44</f>
        <v>73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343</v>
      </c>
      <c r="D47" s="238">
        <v>73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44582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694</v>
      </c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I39" sqref="I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9031</v>
      </c>
      <c r="F13" s="363">
        <f>'1-Баланс'!H23</f>
        <v>232</v>
      </c>
      <c r="G13" s="363">
        <f>'1-Баланс'!H24</f>
        <v>0</v>
      </c>
      <c r="H13" s="364">
        <v>105</v>
      </c>
      <c r="I13" s="363">
        <f>'1-Баланс'!H29+'1-Баланс'!H32</f>
        <v>2166</v>
      </c>
      <c r="J13" s="363">
        <f>'1-Баланс'!H30+'1-Баланс'!H33</f>
        <v>-8607</v>
      </c>
      <c r="K13" s="364"/>
      <c r="L13" s="363">
        <f>SUM(C13:K13)</f>
        <v>5331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9031</v>
      </c>
      <c r="F17" s="432">
        <f t="shared" si="2"/>
        <v>232</v>
      </c>
      <c r="G17" s="432">
        <f t="shared" si="2"/>
        <v>0</v>
      </c>
      <c r="H17" s="432">
        <f t="shared" si="2"/>
        <v>105</v>
      </c>
      <c r="I17" s="432">
        <f t="shared" si="2"/>
        <v>2166</v>
      </c>
      <c r="J17" s="432">
        <f t="shared" si="2"/>
        <v>-8607</v>
      </c>
      <c r="K17" s="432">
        <f t="shared" si="2"/>
        <v>0</v>
      </c>
      <c r="L17" s="363">
        <f t="shared" si="1"/>
        <v>5331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829</v>
      </c>
      <c r="J18" s="363">
        <f>+'1-Баланс'!G33</f>
        <v>0</v>
      </c>
      <c r="K18" s="364"/>
      <c r="L18" s="363">
        <f t="shared" si="1"/>
        <v>829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19</v>
      </c>
      <c r="G19" s="109">
        <f t="shared" si="3"/>
        <v>0</v>
      </c>
      <c r="H19" s="109">
        <f t="shared" si="3"/>
        <v>0</v>
      </c>
      <c r="I19" s="109">
        <f t="shared" si="3"/>
        <v>-191</v>
      </c>
      <c r="J19" s="109">
        <f>J20+J21</f>
        <v>172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>
        <v>19</v>
      </c>
      <c r="G21" s="256"/>
      <c r="H21" s="256"/>
      <c r="I21" s="256">
        <v>-191</v>
      </c>
      <c r="J21" s="256">
        <v>172</v>
      </c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-782</v>
      </c>
      <c r="F30" s="256"/>
      <c r="G30" s="256"/>
      <c r="H30" s="256"/>
      <c r="I30" s="256">
        <v>782</v>
      </c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8249</v>
      </c>
      <c r="F31" s="432">
        <f t="shared" si="6"/>
        <v>251</v>
      </c>
      <c r="G31" s="432">
        <f t="shared" si="6"/>
        <v>0</v>
      </c>
      <c r="H31" s="432">
        <f t="shared" si="6"/>
        <v>105</v>
      </c>
      <c r="I31" s="432">
        <f t="shared" si="6"/>
        <v>3586</v>
      </c>
      <c r="J31" s="432">
        <f t="shared" si="6"/>
        <v>-8435</v>
      </c>
      <c r="K31" s="432">
        <f t="shared" si="6"/>
        <v>0</v>
      </c>
      <c r="L31" s="363">
        <f t="shared" si="1"/>
        <v>6160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8249</v>
      </c>
      <c r="F34" s="366">
        <f t="shared" si="7"/>
        <v>251</v>
      </c>
      <c r="G34" s="366">
        <f t="shared" si="7"/>
        <v>0</v>
      </c>
      <c r="H34" s="366">
        <f t="shared" si="7"/>
        <v>105</v>
      </c>
      <c r="I34" s="366">
        <f t="shared" si="7"/>
        <v>3586</v>
      </c>
      <c r="J34" s="366">
        <f t="shared" si="7"/>
        <v>-8435</v>
      </c>
      <c r="K34" s="366">
        <f t="shared" si="7"/>
        <v>0</v>
      </c>
      <c r="L34" s="430">
        <f t="shared" si="1"/>
        <v>6160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44582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689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691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">
      <c r="A13" s="458" t="s">
        <v>692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44582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693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/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689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17617</v>
      </c>
      <c r="D6" s="454">
        <f aca="true" t="shared" si="0" ref="D6:D15">C6-E6</f>
        <v>0</v>
      </c>
      <c r="E6" s="453">
        <f>'1-Баланс'!G95</f>
        <v>17617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6160</v>
      </c>
      <c r="D7" s="454">
        <f t="shared" si="0"/>
        <v>3756</v>
      </c>
      <c r="E7" s="453">
        <f>'1-Баланс'!G18</f>
        <v>2404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829</v>
      </c>
      <c r="D8" s="454">
        <f t="shared" si="0"/>
        <v>0</v>
      </c>
      <c r="E8" s="453">
        <f>ABS('2-Отчет за доходите'!C44)-ABS('2-Отчет за доходите'!G44)</f>
        <v>829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73</v>
      </c>
      <c r="D9" s="454">
        <f t="shared" si="0"/>
        <v>0</v>
      </c>
      <c r="E9" s="453">
        <f>'3-Отчет за паричния поток'!C45</f>
        <v>73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343</v>
      </c>
      <c r="D10" s="454">
        <f t="shared" si="0"/>
        <v>0</v>
      </c>
      <c r="E10" s="453">
        <f>'3-Отчет за паричния поток'!C46</f>
        <v>343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6160</v>
      </c>
      <c r="D11" s="454">
        <f t="shared" si="0"/>
        <v>0</v>
      </c>
      <c r="E11" s="453">
        <f>'4-Отчет за собствения капитал'!L34</f>
        <v>6160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0.07754185763726498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0.13457792207792207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0.07235751069215327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0.04705682011693251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1.0794289546804636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1.1924762600438277</v>
      </c>
    </row>
    <row r="11" spans="1:4" ht="61.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0.529218407596786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0.12527392257121986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0.12527392257121986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0.8564447648802371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0.6068570131123346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0.5859936823711271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1.8599025974025973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0.6503377419537947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1139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0.1849025974025974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0.23468844310314219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4.3332072617246595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6324</v>
      </c>
    </row>
    <row r="5" spans="1:8" ht="1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2228</v>
      </c>
    </row>
    <row r="6" spans="1:8" ht="1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451</v>
      </c>
    </row>
    <row r="7" spans="1:8" ht="1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</v>
      </c>
    </row>
    <row r="8" spans="1:8" ht="1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</v>
      </c>
    </row>
    <row r="9" spans="1:8" ht="1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10611</v>
      </c>
    </row>
    <row r="12" spans="1:8" ht="1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56</v>
      </c>
    </row>
    <row r="16" spans="1:8" ht="1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56</v>
      </c>
    </row>
    <row r="19" spans="1:8" ht="1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259</v>
      </c>
    </row>
    <row r="41" spans="1:8" ht="1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14352</v>
      </c>
    </row>
    <row r="42" spans="1:8" ht="1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687</v>
      </c>
    </row>
    <row r="43" spans="1:8" ht="1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123</v>
      </c>
    </row>
    <row r="44" spans="1:8" ht="1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1006</v>
      </c>
    </row>
    <row r="46" spans="1:8" ht="1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1816</v>
      </c>
    </row>
    <row r="49" spans="1:8" ht="1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568</v>
      </c>
    </row>
    <row r="50" spans="1:8" ht="1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243</v>
      </c>
    </row>
    <row r="51" spans="1:8" ht="1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222</v>
      </c>
    </row>
    <row r="55" spans="1:8" ht="1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73</v>
      </c>
    </row>
    <row r="57" spans="1:8" ht="1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1106</v>
      </c>
    </row>
    <row r="58" spans="1:8" ht="1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339</v>
      </c>
    </row>
    <row r="67" spans="1:8" ht="1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3</v>
      </c>
    </row>
    <row r="69" spans="1:8" ht="1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343</v>
      </c>
    </row>
    <row r="70" spans="1:8" ht="1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3265</v>
      </c>
    </row>
    <row r="72" spans="1:8" ht="1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17617</v>
      </c>
    </row>
    <row r="73" spans="1:8" ht="1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8249</v>
      </c>
    </row>
    <row r="82" spans="1:8" ht="1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356</v>
      </c>
    </row>
    <row r="83" spans="1:8" ht="1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251</v>
      </c>
    </row>
    <row r="84" spans="1:8" ht="1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105</v>
      </c>
    </row>
    <row r="86" spans="1:8" ht="1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8605</v>
      </c>
    </row>
    <row r="87" spans="1:8" ht="1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-5678</v>
      </c>
    </row>
    <row r="88" spans="1:8" ht="1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2757</v>
      </c>
    </row>
    <row r="89" spans="1:8" ht="1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-8435</v>
      </c>
    </row>
    <row r="90" spans="1:8" ht="1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829</v>
      </c>
    </row>
    <row r="92" spans="1:8" ht="1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-4849</v>
      </c>
    </row>
    <row r="94" spans="1:8" ht="1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6160</v>
      </c>
    </row>
    <row r="95" spans="1:8" ht="1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509</v>
      </c>
    </row>
    <row r="98" spans="1:8" ht="1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7391</v>
      </c>
    </row>
    <row r="101" spans="1:8" ht="1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7900</v>
      </c>
    </row>
    <row r="103" spans="1:8" ht="1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819</v>
      </c>
    </row>
    <row r="107" spans="1:8" ht="1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8719</v>
      </c>
    </row>
    <row r="108" spans="1:8" ht="1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358</v>
      </c>
    </row>
    <row r="109" spans="1:8" ht="1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1941</v>
      </c>
    </row>
    <row r="111" spans="1:8" ht="1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</v>
      </c>
    </row>
    <row r="112" spans="1:8" ht="1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1504</v>
      </c>
    </row>
    <row r="114" spans="1:8" ht="1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263</v>
      </c>
    </row>
    <row r="116" spans="1:8" ht="1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84</v>
      </c>
    </row>
    <row r="117" spans="1:8" ht="1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80</v>
      </c>
    </row>
    <row r="118" spans="1:8" ht="1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439</v>
      </c>
    </row>
    <row r="119" spans="1:8" ht="1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2738</v>
      </c>
    </row>
    <row r="121" spans="1:8" ht="1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2738</v>
      </c>
    </row>
    <row r="125" spans="1:8" ht="1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17617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5273</v>
      </c>
    </row>
    <row r="128" spans="1:8" ht="1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575</v>
      </c>
    </row>
    <row r="129" spans="1:8" ht="1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1505</v>
      </c>
    </row>
    <row r="130" spans="1:8" ht="1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2425</v>
      </c>
    </row>
    <row r="131" spans="1:8" ht="1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446</v>
      </c>
    </row>
    <row r="132" spans="1:8" ht="1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-359</v>
      </c>
    </row>
    <row r="134" spans="1:8" ht="1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195</v>
      </c>
    </row>
    <row r="135" spans="1:8" ht="1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10062</v>
      </c>
    </row>
    <row r="138" spans="1:8" ht="1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310</v>
      </c>
    </row>
    <row r="139" spans="1:8" ht="1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26</v>
      </c>
    </row>
    <row r="141" spans="1:8" ht="1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39</v>
      </c>
    </row>
    <row r="142" spans="1:8" ht="1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375</v>
      </c>
    </row>
    <row r="143" spans="1:8" ht="1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10437</v>
      </c>
    </row>
    <row r="144" spans="1:8" ht="1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829</v>
      </c>
    </row>
    <row r="145" spans="1:8" ht="1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10437</v>
      </c>
    </row>
    <row r="148" spans="1:8" ht="1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829</v>
      </c>
    </row>
    <row r="149" spans="1:8" ht="1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829</v>
      </c>
    </row>
    <row r="154" spans="1:8" ht="1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829</v>
      </c>
    </row>
    <row r="156" spans="1:8" ht="1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11266</v>
      </c>
    </row>
    <row r="157" spans="1:8" ht="1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10238</v>
      </c>
    </row>
    <row r="158" spans="1:8" ht="1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107</v>
      </c>
    </row>
    <row r="160" spans="1:8" ht="1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346</v>
      </c>
    </row>
    <row r="161" spans="1:8" ht="1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10691</v>
      </c>
    </row>
    <row r="162" spans="1:8" ht="1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554</v>
      </c>
    </row>
    <row r="163" spans="1:8" ht="1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21</v>
      </c>
    </row>
    <row r="165" spans="1:8" ht="1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</v>
      </c>
    </row>
    <row r="170" spans="1:8" ht="1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11266</v>
      </c>
    </row>
    <row r="171" spans="1:8" ht="1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11266</v>
      </c>
    </row>
    <row r="175" spans="1:8" ht="1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11266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10708</v>
      </c>
    </row>
    <row r="182" spans="1:8" ht="1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-7409</v>
      </c>
    </row>
    <row r="183" spans="1:8" ht="1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-2185</v>
      </c>
    </row>
    <row r="185" spans="1:8" ht="1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164</v>
      </c>
    </row>
    <row r="186" spans="1:8" ht="1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-26</v>
      </c>
    </row>
    <row r="190" spans="1:8" ht="1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-149</v>
      </c>
    </row>
    <row r="191" spans="1:8" ht="1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1100</v>
      </c>
    </row>
    <row r="192" spans="1:8" ht="1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-121</v>
      </c>
    </row>
    <row r="193" spans="1:8" ht="1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-121</v>
      </c>
    </row>
    <row r="203" spans="1:8" ht="1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8186</v>
      </c>
    </row>
    <row r="206" spans="1:8" ht="1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-8554</v>
      </c>
    </row>
    <row r="207" spans="1:8" ht="1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-479</v>
      </c>
    </row>
    <row r="209" spans="1:8" ht="1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138</v>
      </c>
    </row>
    <row r="211" spans="1:8" ht="1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-709</v>
      </c>
    </row>
    <row r="212" spans="1:8" ht="1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270</v>
      </c>
    </row>
    <row r="213" spans="1:8" ht="1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73</v>
      </c>
    </row>
    <row r="214" spans="1:8" ht="1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343</v>
      </c>
    </row>
    <row r="215" spans="1:8" ht="1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343</v>
      </c>
    </row>
    <row r="216" spans="1:8" ht="1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9031</v>
      </c>
    </row>
    <row r="263" spans="1:8" ht="1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9031</v>
      </c>
    </row>
    <row r="267" spans="1:8" ht="1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-782</v>
      </c>
    </row>
    <row r="280" spans="1:8" ht="1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8249</v>
      </c>
    </row>
    <row r="281" spans="1:8" ht="1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8249</v>
      </c>
    </row>
    <row r="284" spans="1:8" ht="1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232</v>
      </c>
    </row>
    <row r="285" spans="1:8" ht="1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232</v>
      </c>
    </row>
    <row r="289" spans="1:8" ht="1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19</v>
      </c>
    </row>
    <row r="291" spans="1:8" ht="1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19</v>
      </c>
    </row>
    <row r="293" spans="1:8" ht="1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251</v>
      </c>
    </row>
    <row r="303" spans="1:8" ht="1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251</v>
      </c>
    </row>
    <row r="306" spans="1:8" ht="1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105</v>
      </c>
    </row>
    <row r="329" spans="1:8" ht="1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105</v>
      </c>
    </row>
    <row r="333" spans="1:8" ht="1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105</v>
      </c>
    </row>
    <row r="347" spans="1:8" ht="1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105</v>
      </c>
    </row>
    <row r="350" spans="1:8" ht="1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2166</v>
      </c>
    </row>
    <row r="351" spans="1:8" ht="1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2166</v>
      </c>
    </row>
    <row r="355" spans="1:8" ht="1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829</v>
      </c>
    </row>
    <row r="356" spans="1:8" ht="1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-191</v>
      </c>
    </row>
    <row r="357" spans="1:8" ht="1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-191</v>
      </c>
    </row>
    <row r="359" spans="1:8" ht="1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782</v>
      </c>
    </row>
    <row r="368" spans="1:8" ht="1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3586</v>
      </c>
    </row>
    <row r="369" spans="1:8" ht="1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3586</v>
      </c>
    </row>
    <row r="372" spans="1:8" ht="1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-8607</v>
      </c>
    </row>
    <row r="373" spans="1:8" ht="1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-8607</v>
      </c>
    </row>
    <row r="377" spans="1:8" ht="1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172</v>
      </c>
    </row>
    <row r="379" spans="1:8" ht="1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172</v>
      </c>
    </row>
    <row r="381" spans="1:8" ht="1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-8435</v>
      </c>
    </row>
    <row r="391" spans="1:8" ht="1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-8435</v>
      </c>
    </row>
    <row r="394" spans="1:8" ht="1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5331</v>
      </c>
    </row>
    <row r="417" spans="1:8" ht="1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5331</v>
      </c>
    </row>
    <row r="421" spans="1:8" ht="1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829</v>
      </c>
    </row>
    <row r="422" spans="1:8" ht="1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6160</v>
      </c>
    </row>
    <row r="435" spans="1:8" ht="1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6160</v>
      </c>
    </row>
    <row r="438" spans="1:8" ht="1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2021-10-13T09:51:29Z</cp:lastPrinted>
  <dcterms:created xsi:type="dcterms:W3CDTF">2006-09-16T00:00:00Z</dcterms:created>
  <dcterms:modified xsi:type="dcterms:W3CDTF">2022-01-19T11:30:09Z</dcterms:modified>
  <cp:category/>
  <cp:version/>
  <cp:contentType/>
  <cp:contentStatus/>
</cp:coreProperties>
</file>