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<sst xmlns="http://schemas.openxmlformats.org/spreadsheetml/2006/main" count="1867" uniqueCount="663">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</sst>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">
      <c r="A2" s="423" t="s">
        <v>650</v>
      </c>
      <c r="B2" s="418"/>
      <c r="Z2" s="435">
        <v>2</v>
      </c>
      <c r="AA2" s="436">
        <f>IF(ISBLANK(_pdeReportingDate),"",_pdeReportingDate)</f>
        <v>44890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">
      <c r="A4" s="417" t="s">
        <v>651</v>
      </c>
      <c r="B4" s="418"/>
    </row>
    <row r="5" spans="1:2" ht="30">
      <c r="A5" s="421" t="s">
        <v>652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44562</v>
      </c>
    </row>
    <row r="10" spans="1:2" ht="15">
      <c r="A10" s="7" t="s">
        <v>2</v>
      </c>
      <c r="B10" s="316">
        <v>44834</v>
      </c>
    </row>
    <row r="11" spans="1:2" ht="15">
      <c r="A11" s="7" t="s">
        <v>638</v>
      </c>
      <c r="B11" s="316">
        <v>44890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654</v>
      </c>
    </row>
    <row r="15" spans="1:2" ht="15">
      <c r="A15" s="10" t="s">
        <v>630</v>
      </c>
      <c r="B15" s="317" t="s">
        <v>637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/>
    </row>
    <row r="25" spans="1:2" ht="15">
      <c r="A25" s="7" t="s">
        <v>587</v>
      </c>
      <c r="B25" s="427"/>
    </row>
    <row r="26" spans="1:2" ht="15">
      <c r="A26" s="10" t="s">
        <v>631</v>
      </c>
      <c r="B26" s="317" t="s">
        <v>662</v>
      </c>
    </row>
    <row r="27" spans="1:2" ht="15">
      <c r="A27" s="10" t="s">
        <v>632</v>
      </c>
      <c r="B27" s="317"/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59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">
      <c r="A13" s="66" t="s">
        <v>27</v>
      </c>
      <c r="B13" s="68" t="s">
        <v>28</v>
      </c>
      <c r="C13" s="119">
        <v>6135</v>
      </c>
      <c r="D13" s="118">
        <v>6324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">
      <c r="A14" s="66" t="s">
        <v>30</v>
      </c>
      <c r="B14" s="68" t="s">
        <v>31</v>
      </c>
      <c r="C14" s="119">
        <v>1532</v>
      </c>
      <c r="D14" s="118">
        <v>2278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437</v>
      </c>
      <c r="D15" s="118">
        <v>457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149</v>
      </c>
      <c r="D16" s="118">
        <v>5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48</v>
      </c>
      <c r="D17" s="118">
        <v>18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302</v>
      </c>
      <c r="D18" s="118">
        <v>275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10270</v>
      </c>
      <c r="D20" s="336">
        <f>SUM(D12:D19)</f>
        <v>11024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8249</v>
      </c>
      <c r="H21" s="118">
        <v>8249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559</v>
      </c>
      <c r="H22" s="352">
        <f>SUM(H23:H25)</f>
        <v>488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322</v>
      </c>
      <c r="H23" s="118">
        <v>251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30</v>
      </c>
      <c r="D25" s="118">
        <v>56</v>
      </c>
      <c r="E25" s="66" t="s">
        <v>73</v>
      </c>
      <c r="F25" s="69" t="s">
        <v>74</v>
      </c>
      <c r="G25" s="119">
        <v>237</v>
      </c>
      <c r="H25" s="118">
        <v>237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8808</v>
      </c>
      <c r="H26" s="336">
        <f>H20+H21+H22</f>
        <v>8737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30</v>
      </c>
      <c r="D28" s="336">
        <f>SUM(D24:D27)</f>
        <v>56</v>
      </c>
      <c r="E28" s="124" t="s">
        <v>84</v>
      </c>
      <c r="F28" s="69" t="s">
        <v>85</v>
      </c>
      <c r="G28" s="333">
        <f>SUM(G29:G31)</f>
        <v>-5500</v>
      </c>
      <c r="H28" s="334">
        <f>SUM(H29:H31)</f>
        <v>-6348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4077</v>
      </c>
      <c r="H29" s="118">
        <v>3861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-9577</v>
      </c>
      <c r="H30" s="118">
        <v>-10209</v>
      </c>
      <c r="M30" s="74"/>
    </row>
    <row r="31" spans="1:8" ht="1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3491</v>
      </c>
      <c r="H32" s="118">
        <v>919</v>
      </c>
      <c r="M32" s="74"/>
    </row>
    <row r="33" spans="1:8" ht="1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/>
      <c r="H33" s="118"/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-2009</v>
      </c>
      <c r="H34" s="336">
        <f>H28+H32+H33</f>
        <v>-5429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9203</v>
      </c>
      <c r="H37" s="338">
        <f>H26+H18+H34</f>
        <v>5712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1140</v>
      </c>
      <c r="H40" s="321">
        <v>916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367</v>
      </c>
      <c r="H45" s="118">
        <v>367</v>
      </c>
    </row>
    <row r="46" spans="1:13" ht="1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7061</v>
      </c>
      <c r="H48" s="118">
        <v>7391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7428</v>
      </c>
      <c r="H50" s="334">
        <f>SUM(H44:H49)</f>
        <v>7758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">
      <c r="A55" s="76" t="s">
        <v>166</v>
      </c>
      <c r="B55" s="72" t="s">
        <v>167</v>
      </c>
      <c r="C55" s="246">
        <v>269</v>
      </c>
      <c r="D55" s="247">
        <v>269</v>
      </c>
      <c r="E55" s="66" t="s">
        <v>168</v>
      </c>
      <c r="F55" s="71" t="s">
        <v>169</v>
      </c>
      <c r="G55" s="119">
        <v>466</v>
      </c>
      <c r="H55" s="118">
        <v>819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12672</v>
      </c>
      <c r="D56" s="340">
        <f>D20+D21+D22+D28+D33+D46+D52+D54+D55</f>
        <v>13452</v>
      </c>
      <c r="E56" s="76" t="s">
        <v>529</v>
      </c>
      <c r="F56" s="75" t="s">
        <v>172</v>
      </c>
      <c r="G56" s="337">
        <f>G50+G52+G53+G54+G55</f>
        <v>7894</v>
      </c>
      <c r="H56" s="338">
        <f>H50+H52+H53+H54+H55</f>
        <v>8577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2195</v>
      </c>
      <c r="D59" s="118">
        <v>1315</v>
      </c>
      <c r="E59" s="123" t="s">
        <v>180</v>
      </c>
      <c r="F59" s="254" t="s">
        <v>181</v>
      </c>
      <c r="G59" s="119">
        <v>613</v>
      </c>
      <c r="H59" s="118">
        <v>358</v>
      </c>
    </row>
    <row r="60" spans="1:13" ht="15">
      <c r="A60" s="66" t="s">
        <v>178</v>
      </c>
      <c r="B60" s="68" t="s">
        <v>179</v>
      </c>
      <c r="C60" s="119">
        <v>286</v>
      </c>
      <c r="D60" s="118">
        <v>276</v>
      </c>
      <c r="E60" s="66" t="s">
        <v>184</v>
      </c>
      <c r="F60" s="69" t="s">
        <v>185</v>
      </c>
      <c r="G60" s="119">
        <v>35</v>
      </c>
      <c r="H60" s="118">
        <v>142</v>
      </c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2579</v>
      </c>
      <c r="H61" s="334">
        <f>SUM(H62:H68)</f>
        <v>2221</v>
      </c>
    </row>
    <row r="62" spans="1:13" ht="15">
      <c r="A62" s="66" t="s">
        <v>186</v>
      </c>
      <c r="B62" s="70" t="s">
        <v>187</v>
      </c>
      <c r="C62" s="119">
        <v>3356</v>
      </c>
      <c r="D62" s="118">
        <v>1329</v>
      </c>
      <c r="E62" s="122" t="s">
        <v>192</v>
      </c>
      <c r="F62" s="69" t="s">
        <v>193</v>
      </c>
      <c r="G62" s="119">
        <v>9</v>
      </c>
      <c r="H62" s="118">
        <v>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1998</v>
      </c>
      <c r="H64" s="118">
        <v>1661</v>
      </c>
      <c r="M64" s="74"/>
    </row>
    <row r="65" spans="1:8" ht="15">
      <c r="A65" s="250" t="s">
        <v>52</v>
      </c>
      <c r="B65" s="72" t="s">
        <v>198</v>
      </c>
      <c r="C65" s="335">
        <f>SUM(C59:C64)</f>
        <v>5837</v>
      </c>
      <c r="D65" s="336">
        <f>SUM(D59:D64)</f>
        <v>2920</v>
      </c>
      <c r="E65" s="66" t="s">
        <v>201</v>
      </c>
      <c r="F65" s="69" t="s">
        <v>202</v>
      </c>
      <c r="G65" s="119"/>
      <c r="H65" s="118"/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398</v>
      </c>
      <c r="H66" s="118">
        <v>359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118</v>
      </c>
      <c r="H67" s="118">
        <v>101</v>
      </c>
    </row>
    <row r="68" spans="1:8" ht="15">
      <c r="A68" s="66" t="s">
        <v>206</v>
      </c>
      <c r="B68" s="68" t="s">
        <v>207</v>
      </c>
      <c r="C68" s="119">
        <v>521</v>
      </c>
      <c r="D68" s="118">
        <v>488</v>
      </c>
      <c r="E68" s="66" t="s">
        <v>212</v>
      </c>
      <c r="F68" s="69" t="s">
        <v>213</v>
      </c>
      <c r="G68" s="119">
        <v>56</v>
      </c>
      <c r="H68" s="118">
        <v>91</v>
      </c>
    </row>
    <row r="69" spans="1:8" ht="15">
      <c r="A69" s="66" t="s">
        <v>210</v>
      </c>
      <c r="B69" s="68" t="s">
        <v>211</v>
      </c>
      <c r="C69" s="119">
        <v>740</v>
      </c>
      <c r="D69" s="118">
        <v>456</v>
      </c>
      <c r="E69" s="123" t="s">
        <v>79</v>
      </c>
      <c r="F69" s="69" t="s">
        <v>216</v>
      </c>
      <c r="G69" s="119">
        <v>128</v>
      </c>
      <c r="H69" s="118">
        <v>445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3355</v>
      </c>
      <c r="H71" s="336">
        <f>H59+H60+H61+H69+H70</f>
        <v>3166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258</v>
      </c>
      <c r="D73" s="118">
        <v>249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546</v>
      </c>
      <c r="D75" s="118">
        <v>209</v>
      </c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5">
        <f>SUM(C68:C75)</f>
        <v>2065</v>
      </c>
      <c r="D76" s="336">
        <f>SUM(D68:D75)</f>
        <v>1402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3355</v>
      </c>
      <c r="H79" s="338">
        <f>H71+H73+H75+H77</f>
        <v>3166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8</v>
      </c>
      <c r="D88" s="118">
        <v>7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1010</v>
      </c>
      <c r="D89" s="118">
        <v>582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>
        <v>8</v>
      </c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1018</v>
      </c>
      <c r="D92" s="336">
        <f>SUM(D88:D91)</f>
        <v>597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8920</v>
      </c>
      <c r="D94" s="340">
        <f>D65+D76+D85+D92+D93</f>
        <v>4919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21592</v>
      </c>
      <c r="D95" s="342">
        <f>D94+D56</f>
        <v>18371</v>
      </c>
      <c r="E95" s="150" t="s">
        <v>605</v>
      </c>
      <c r="F95" s="257" t="s">
        <v>268</v>
      </c>
      <c r="G95" s="341">
        <f>G37+G40+G56+G79</f>
        <v>21592</v>
      </c>
      <c r="H95" s="342">
        <f>H37+H40+H56+H79</f>
        <v>18371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44890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6664</v>
      </c>
      <c r="D12" s="238">
        <v>3946</v>
      </c>
      <c r="E12" s="116" t="s">
        <v>277</v>
      </c>
      <c r="F12" s="161" t="s">
        <v>278</v>
      </c>
      <c r="G12" s="237">
        <v>12598</v>
      </c>
      <c r="H12" s="238">
        <v>8158</v>
      </c>
    </row>
    <row r="13" spans="1:8" ht="15">
      <c r="A13" s="116" t="s">
        <v>279</v>
      </c>
      <c r="B13" s="112" t="s">
        <v>280</v>
      </c>
      <c r="C13" s="237">
        <v>630</v>
      </c>
      <c r="D13" s="238">
        <v>487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1024</v>
      </c>
      <c r="D14" s="238">
        <v>1132</v>
      </c>
      <c r="E14" s="166" t="s">
        <v>285</v>
      </c>
      <c r="F14" s="161" t="s">
        <v>286</v>
      </c>
      <c r="G14" s="237">
        <v>133</v>
      </c>
      <c r="H14" s="238">
        <v>76</v>
      </c>
    </row>
    <row r="15" spans="1:8" ht="15">
      <c r="A15" s="116" t="s">
        <v>287</v>
      </c>
      <c r="B15" s="112" t="s">
        <v>288</v>
      </c>
      <c r="C15" s="237">
        <v>2781</v>
      </c>
      <c r="D15" s="238">
        <v>2248</v>
      </c>
      <c r="E15" s="166" t="s">
        <v>79</v>
      </c>
      <c r="F15" s="161" t="s">
        <v>289</v>
      </c>
      <c r="G15" s="237">
        <v>762</v>
      </c>
      <c r="H15" s="238">
        <v>245</v>
      </c>
    </row>
    <row r="16" spans="1:8" ht="15">
      <c r="A16" s="116" t="s">
        <v>290</v>
      </c>
      <c r="B16" s="112" t="s">
        <v>291</v>
      </c>
      <c r="C16" s="237">
        <v>494</v>
      </c>
      <c r="D16" s="238">
        <v>400</v>
      </c>
      <c r="E16" s="157" t="s">
        <v>52</v>
      </c>
      <c r="F16" s="185" t="s">
        <v>292</v>
      </c>
      <c r="G16" s="366">
        <f>SUM(G12:G15)</f>
        <v>13493</v>
      </c>
      <c r="H16" s="367">
        <f>SUM(H12:H15)</f>
        <v>8479</v>
      </c>
    </row>
    <row r="17" spans="1:8" ht="30.75">
      <c r="A17" s="116" t="s">
        <v>293</v>
      </c>
      <c r="B17" s="112" t="s">
        <v>294</v>
      </c>
      <c r="C17" s="237">
        <v>7</v>
      </c>
      <c r="D17" s="238">
        <v>8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-2037</v>
      </c>
      <c r="D18" s="238">
        <v>-555</v>
      </c>
      <c r="E18" s="155" t="s">
        <v>297</v>
      </c>
      <c r="F18" s="159" t="s">
        <v>298</v>
      </c>
      <c r="G18" s="377">
        <v>439</v>
      </c>
      <c r="H18" s="378">
        <v>742</v>
      </c>
    </row>
    <row r="19" spans="1:8" ht="15">
      <c r="A19" s="116" t="s">
        <v>299</v>
      </c>
      <c r="B19" s="112" t="s">
        <v>300</v>
      </c>
      <c r="C19" s="237">
        <v>379</v>
      </c>
      <c r="D19" s="238">
        <v>177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9942</v>
      </c>
      <c r="D22" s="367">
        <f>SUM(D12:D18)+D19</f>
        <v>7843</v>
      </c>
      <c r="E22" s="116" t="s">
        <v>309</v>
      </c>
      <c r="F22" s="158" t="s">
        <v>310</v>
      </c>
      <c r="G22" s="237">
        <v>14</v>
      </c>
      <c r="H22" s="238">
        <v>16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223</v>
      </c>
      <c r="D25" s="238">
        <v>236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29</v>
      </c>
      <c r="D27" s="238">
        <v>20</v>
      </c>
      <c r="E27" s="157" t="s">
        <v>104</v>
      </c>
      <c r="F27" s="159" t="s">
        <v>326</v>
      </c>
      <c r="G27" s="366">
        <f>SUM(G22:G26)</f>
        <v>14</v>
      </c>
      <c r="H27" s="367">
        <f>SUM(H22:H26)</f>
        <v>16</v>
      </c>
    </row>
    <row r="28" spans="1:8" ht="15">
      <c r="A28" s="116" t="s">
        <v>79</v>
      </c>
      <c r="B28" s="158" t="s">
        <v>327</v>
      </c>
      <c r="C28" s="237">
        <v>37</v>
      </c>
      <c r="D28" s="238">
        <v>30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289</v>
      </c>
      <c r="D29" s="367">
        <f>SUM(D25:D28)</f>
        <v>286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10231</v>
      </c>
      <c r="D31" s="373">
        <f>D29+D22</f>
        <v>8129</v>
      </c>
      <c r="E31" s="172" t="s">
        <v>521</v>
      </c>
      <c r="F31" s="187" t="s">
        <v>331</v>
      </c>
      <c r="G31" s="174">
        <f>G16+G18+G27</f>
        <v>13946</v>
      </c>
      <c r="H31" s="175">
        <f>H16+H18+H27</f>
        <v>9237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3715</v>
      </c>
      <c r="D33" s="165">
        <f>IF((H31-D31)&gt;0,H31-D31,0)</f>
        <v>1108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10231</v>
      </c>
      <c r="D36" s="375">
        <f>D31-D34+D35</f>
        <v>8129</v>
      </c>
      <c r="E36" s="183" t="s">
        <v>346</v>
      </c>
      <c r="F36" s="177" t="s">
        <v>347</v>
      </c>
      <c r="G36" s="188">
        <f>G35-G34+G31</f>
        <v>13946</v>
      </c>
      <c r="H36" s="189">
        <f>H35-H34+H31</f>
        <v>9237</v>
      </c>
    </row>
    <row r="37" spans="1:8" ht="15">
      <c r="A37" s="182" t="s">
        <v>348</v>
      </c>
      <c r="B37" s="152" t="s">
        <v>349</v>
      </c>
      <c r="C37" s="372">
        <f>IF((G36-C36)&gt;0,G36-C36,0)</f>
        <v>3715</v>
      </c>
      <c r="D37" s="373">
        <f>IF((H36-D36)&gt;0,H36-D36,0)</f>
        <v>1108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3715</v>
      </c>
      <c r="D42" s="165">
        <f>+IF((H36-D36-D38)&gt;0,H36-D36-D38,0)</f>
        <v>1108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224</v>
      </c>
      <c r="D43" s="238">
        <v>151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3491</v>
      </c>
      <c r="D44" s="189">
        <f>IF(H42=0,IF(D42-D43&gt;0,D42-D43+H43,0),IF(H42-H43&lt;0,H43-H42+D42,0))</f>
        <v>957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13946</v>
      </c>
      <c r="D45" s="369">
        <f>D36+D38+D42</f>
        <v>9237</v>
      </c>
      <c r="E45" s="191" t="s">
        <v>373</v>
      </c>
      <c r="F45" s="193" t="s">
        <v>374</v>
      </c>
      <c r="G45" s="368">
        <f>G42+G36</f>
        <v>13946</v>
      </c>
      <c r="H45" s="369">
        <f>H42+H36</f>
        <v>9237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44890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12992</v>
      </c>
      <c r="D11" s="118">
        <v>8715</v>
      </c>
      <c r="E11" s="99"/>
      <c r="F11" s="99"/>
    </row>
    <row r="12" spans="1:13" ht="15">
      <c r="A12" s="198" t="s">
        <v>380</v>
      </c>
      <c r="B12" s="100" t="s">
        <v>381</v>
      </c>
      <c r="C12" s="119">
        <v>-9486</v>
      </c>
      <c r="D12" s="118">
        <v>-5808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-3455</v>
      </c>
      <c r="D14" s="118">
        <v>-1918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1477</v>
      </c>
      <c r="D15" s="118">
        <v>92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-11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-10</v>
      </c>
      <c r="D18" s="118">
        <v>-3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-29</v>
      </c>
      <c r="D19" s="118">
        <v>-20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-459</v>
      </c>
      <c r="D20" s="118">
        <v>-48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1019</v>
      </c>
      <c r="D21" s="397">
        <f>SUM(D11:D20)</f>
        <v>1010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-139</v>
      </c>
      <c r="D23" s="118">
        <v>-111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-139</v>
      </c>
      <c r="D33" s="397">
        <f>SUM(D23:D32)</f>
        <v>-111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8776</v>
      </c>
      <c r="D37" s="118">
        <v>5509</v>
      </c>
      <c r="E37" s="99"/>
      <c r="F37" s="99"/>
    </row>
    <row r="38" spans="1:6" ht="15">
      <c r="A38" s="198" t="s">
        <v>429</v>
      </c>
      <c r="B38" s="100" t="s">
        <v>430</v>
      </c>
      <c r="C38" s="119">
        <v>-8958</v>
      </c>
      <c r="D38" s="118">
        <v>-5941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-264</v>
      </c>
      <c r="D40" s="118">
        <v>-342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-13</v>
      </c>
      <c r="D42" s="118">
        <v>-11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-459</v>
      </c>
      <c r="D43" s="399">
        <f>SUM(D35:D42)</f>
        <v>-785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421</v>
      </c>
      <c r="D44" s="228">
        <f>D43+D33+D21</f>
        <v>114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597</v>
      </c>
      <c r="D45" s="230">
        <v>182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1018</v>
      </c>
      <c r="D46" s="232">
        <f>D45+D44</f>
        <v>296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1018</v>
      </c>
      <c r="D47" s="219">
        <v>296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44890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="85" zoomScaleNormal="85" zoomScaleSheetLayoutView="80" zoomScalePageLayoutView="0" workbookViewId="0" topLeftCell="A3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8249</v>
      </c>
      <c r="F13" s="322">
        <f>'1-Баланс'!H23</f>
        <v>251</v>
      </c>
      <c r="G13" s="322">
        <f>'1-Баланс'!H24</f>
        <v>0</v>
      </c>
      <c r="H13" s="323">
        <v>237</v>
      </c>
      <c r="I13" s="322">
        <f>'1-Баланс'!H29+'1-Баланс'!H32</f>
        <v>4780</v>
      </c>
      <c r="J13" s="322">
        <f>'1-Баланс'!H30+'1-Баланс'!H33</f>
        <v>-10209</v>
      </c>
      <c r="K13" s="323"/>
      <c r="L13" s="322">
        <f>SUM(C13:K13)</f>
        <v>5712</v>
      </c>
      <c r="M13" s="324">
        <f>'1-Баланс'!H40</f>
        <v>916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8249</v>
      </c>
      <c r="F17" s="391">
        <f t="shared" si="2"/>
        <v>251</v>
      </c>
      <c r="G17" s="391">
        <f t="shared" si="2"/>
        <v>0</v>
      </c>
      <c r="H17" s="391">
        <f t="shared" si="2"/>
        <v>237</v>
      </c>
      <c r="I17" s="391">
        <f t="shared" si="2"/>
        <v>4780</v>
      </c>
      <c r="J17" s="391">
        <f t="shared" si="2"/>
        <v>-10209</v>
      </c>
      <c r="K17" s="391">
        <f t="shared" si="2"/>
        <v>0</v>
      </c>
      <c r="L17" s="322">
        <f t="shared" si="1"/>
        <v>5712</v>
      </c>
      <c r="M17" s="392">
        <f t="shared" si="2"/>
        <v>916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3491</v>
      </c>
      <c r="J18" s="322">
        <f>+'1-Баланс'!G33</f>
        <v>0</v>
      </c>
      <c r="K18" s="323"/>
      <c r="L18" s="322">
        <f t="shared" si="1"/>
        <v>3491</v>
      </c>
      <c r="M18" s="376">
        <v>224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71</v>
      </c>
      <c r="G19" s="90">
        <f t="shared" si="3"/>
        <v>0</v>
      </c>
      <c r="H19" s="90">
        <f t="shared" si="3"/>
        <v>0</v>
      </c>
      <c r="I19" s="90">
        <f t="shared" si="3"/>
        <v>-71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>
        <v>71</v>
      </c>
      <c r="G21" s="237"/>
      <c r="H21" s="237"/>
      <c r="I21" s="237">
        <v>-71</v>
      </c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>
        <v>-632</v>
      </c>
      <c r="J22" s="237">
        <v>632</v>
      </c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8249</v>
      </c>
      <c r="F31" s="391">
        <f t="shared" si="6"/>
        <v>322</v>
      </c>
      <c r="G31" s="391">
        <f t="shared" si="6"/>
        <v>0</v>
      </c>
      <c r="H31" s="391">
        <f t="shared" si="6"/>
        <v>237</v>
      </c>
      <c r="I31" s="391">
        <f t="shared" si="6"/>
        <v>7568</v>
      </c>
      <c r="J31" s="391">
        <f t="shared" si="6"/>
        <v>-9577</v>
      </c>
      <c r="K31" s="391">
        <f t="shared" si="6"/>
        <v>0</v>
      </c>
      <c r="L31" s="322">
        <f t="shared" si="1"/>
        <v>9203</v>
      </c>
      <c r="M31" s="392">
        <f t="shared" si="6"/>
        <v>1140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8249</v>
      </c>
      <c r="F34" s="325">
        <f t="shared" si="7"/>
        <v>322</v>
      </c>
      <c r="G34" s="325">
        <f t="shared" si="7"/>
        <v>0</v>
      </c>
      <c r="H34" s="325">
        <f t="shared" si="7"/>
        <v>237</v>
      </c>
      <c r="I34" s="325">
        <f t="shared" si="7"/>
        <v>7568</v>
      </c>
      <c r="J34" s="325">
        <f t="shared" si="7"/>
        <v>-9577</v>
      </c>
      <c r="K34" s="325">
        <f t="shared" si="7"/>
        <v>0</v>
      </c>
      <c r="L34" s="389">
        <f t="shared" si="1"/>
        <v>9203</v>
      </c>
      <c r="M34" s="326">
        <f>M31+M32+M33</f>
        <v>1140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44890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21592</v>
      </c>
      <c r="D6" s="413">
        <f aca="true" t="shared" si="0" ref="D6:D15">C6-E6</f>
        <v>0</v>
      </c>
      <c r="E6" s="412">
        <f>'1-Баланс'!G95</f>
        <v>21592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9203</v>
      </c>
      <c r="D7" s="413">
        <f t="shared" si="0"/>
        <v>6799</v>
      </c>
      <c r="E7" s="412">
        <f>'1-Баланс'!G18</f>
        <v>2404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3491</v>
      </c>
      <c r="D8" s="413">
        <f t="shared" si="0"/>
        <v>0</v>
      </c>
      <c r="E8" s="412">
        <f>ABS('2-Отчет за доходите'!C44)-ABS('2-Отчет за доходите'!G44)</f>
        <v>3491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597</v>
      </c>
      <c r="D9" s="413">
        <f t="shared" si="0"/>
        <v>0</v>
      </c>
      <c r="E9" s="412">
        <f>'3-Отчет за паричния поток'!C45</f>
        <v>597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1018</v>
      </c>
      <c r="D10" s="413">
        <f t="shared" si="0"/>
        <v>0</v>
      </c>
      <c r="E10" s="412">
        <f>'3-Отчет за паричния поток'!C46</f>
        <v>1018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9203</v>
      </c>
      <c r="D11" s="413">
        <f t="shared" si="0"/>
        <v>0</v>
      </c>
      <c r="E11" s="412">
        <f>'4-Отчет за собствения капитал'!L34</f>
        <v>9203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0.258726747202253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0.379332826252309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0.3103386967730465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0.1616802519451649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1.3631121102531523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2.6587183308494784</v>
      </c>
    </row>
    <row r="11" spans="1:4" ht="61.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0.9189269746646795</v>
      </c>
    </row>
    <row r="12" spans="1:4" ht="46.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0.30342771982116246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0.30342771982116246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0.836152940447419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0.6249073731011485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0.46171843013394165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1.2223188090839943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0.5209799925898482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3938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0.4279039443659676</v>
      </c>
    </row>
    <row r="23" spans="1:4" ht="30.7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0.3558009465079593</v>
      </c>
    </row>
    <row r="24" spans="1:4" ht="30.7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2.2670294236195083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6135</v>
      </c>
    </row>
    <row r="5" spans="1:8" ht="1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1532</v>
      </c>
    </row>
    <row r="6" spans="1:8" ht="1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437</v>
      </c>
    </row>
    <row r="7" spans="1:8" ht="1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149</v>
      </c>
    </row>
    <row r="8" spans="1:8" ht="1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48</v>
      </c>
    </row>
    <row r="9" spans="1:8" ht="1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302</v>
      </c>
    </row>
    <row r="10" spans="1:8" ht="1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10270</v>
      </c>
    </row>
    <row r="12" spans="1:8" ht="1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30</v>
      </c>
    </row>
    <row r="16" spans="1:8" ht="1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30</v>
      </c>
    </row>
    <row r="19" spans="1:8" ht="1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269</v>
      </c>
    </row>
    <row r="41" spans="1:8" ht="1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12672</v>
      </c>
    </row>
    <row r="42" spans="1:8" ht="1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2195</v>
      </c>
    </row>
    <row r="43" spans="1:8" ht="1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286</v>
      </c>
    </row>
    <row r="44" spans="1:8" ht="1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3356</v>
      </c>
    </row>
    <row r="46" spans="1:8" ht="1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5837</v>
      </c>
    </row>
    <row r="49" spans="1:8" ht="1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521</v>
      </c>
    </row>
    <row r="50" spans="1:8" ht="1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740</v>
      </c>
    </row>
    <row r="51" spans="1:8" ht="1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258</v>
      </c>
    </row>
    <row r="55" spans="1:8" ht="1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546</v>
      </c>
    </row>
    <row r="57" spans="1:8" ht="1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2065</v>
      </c>
    </row>
    <row r="58" spans="1:8" ht="1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</v>
      </c>
    </row>
    <row r="66" spans="1:8" ht="1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1010</v>
      </c>
    </row>
    <row r="67" spans="1:8" ht="1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1018</v>
      </c>
    </row>
    <row r="70" spans="1:8" ht="1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8920</v>
      </c>
    </row>
    <row r="72" spans="1:8" ht="1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21592</v>
      </c>
    </row>
    <row r="73" spans="1:8" ht="1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8249</v>
      </c>
    </row>
    <row r="82" spans="1:8" ht="1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559</v>
      </c>
    </row>
    <row r="83" spans="1:8" ht="1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322</v>
      </c>
    </row>
    <row r="84" spans="1:8" ht="1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237</v>
      </c>
    </row>
    <row r="86" spans="1:8" ht="1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8808</v>
      </c>
    </row>
    <row r="87" spans="1:8" ht="1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-5500</v>
      </c>
    </row>
    <row r="88" spans="1:8" ht="1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4077</v>
      </c>
    </row>
    <row r="89" spans="1:8" ht="1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-9577</v>
      </c>
    </row>
    <row r="90" spans="1:8" ht="1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3491</v>
      </c>
    </row>
    <row r="92" spans="1:8" ht="1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-2009</v>
      </c>
    </row>
    <row r="94" spans="1:8" ht="1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9203</v>
      </c>
    </row>
    <row r="95" spans="1:8" ht="1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1140</v>
      </c>
    </row>
    <row r="96" spans="1:8" ht="1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367</v>
      </c>
    </row>
    <row r="98" spans="1:8" ht="1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7061</v>
      </c>
    </row>
    <row r="101" spans="1:8" ht="1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7428</v>
      </c>
    </row>
    <row r="103" spans="1:8" ht="1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466</v>
      </c>
    </row>
    <row r="107" spans="1:8" ht="1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7894</v>
      </c>
    </row>
    <row r="108" spans="1:8" ht="1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613</v>
      </c>
    </row>
    <row r="109" spans="1:8" ht="1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35</v>
      </c>
    </row>
    <row r="110" spans="1:8" ht="1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2579</v>
      </c>
    </row>
    <row r="111" spans="1:8" ht="1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</v>
      </c>
    </row>
    <row r="112" spans="1:8" ht="1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1998</v>
      </c>
    </row>
    <row r="114" spans="1:8" ht="1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398</v>
      </c>
    </row>
    <row r="116" spans="1:8" ht="1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118</v>
      </c>
    </row>
    <row r="117" spans="1:8" ht="1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56</v>
      </c>
    </row>
    <row r="118" spans="1:8" ht="1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128</v>
      </c>
    </row>
    <row r="119" spans="1:8" ht="1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3355</v>
      </c>
    </row>
    <row r="121" spans="1:8" ht="1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3355</v>
      </c>
    </row>
    <row r="125" spans="1:8" ht="1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21592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6664</v>
      </c>
    </row>
    <row r="128" spans="1:8" ht="1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630</v>
      </c>
    </row>
    <row r="129" spans="1:8" ht="1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1024</v>
      </c>
    </row>
    <row r="130" spans="1:8" ht="1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2781</v>
      </c>
    </row>
    <row r="131" spans="1:8" ht="1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494</v>
      </c>
    </row>
    <row r="132" spans="1:8" ht="1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7</v>
      </c>
    </row>
    <row r="133" spans="1:8" ht="1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-2037</v>
      </c>
    </row>
    <row r="134" spans="1:8" ht="1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379</v>
      </c>
    </row>
    <row r="135" spans="1:8" ht="1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9942</v>
      </c>
    </row>
    <row r="138" spans="1:8" ht="1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223</v>
      </c>
    </row>
    <row r="139" spans="1:8" ht="1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29</v>
      </c>
    </row>
    <row r="141" spans="1:8" ht="1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37</v>
      </c>
    </row>
    <row r="142" spans="1:8" ht="1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289</v>
      </c>
    </row>
    <row r="143" spans="1:8" ht="1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10231</v>
      </c>
    </row>
    <row r="144" spans="1:8" ht="1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3715</v>
      </c>
    </row>
    <row r="145" spans="1:8" ht="1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10231</v>
      </c>
    </row>
    <row r="148" spans="1:8" ht="1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3715</v>
      </c>
    </row>
    <row r="149" spans="1:8" ht="1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3715</v>
      </c>
    </row>
    <row r="154" spans="1:8" ht="1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224</v>
      </c>
    </row>
    <row r="155" spans="1:8" ht="1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3491</v>
      </c>
    </row>
    <row r="156" spans="1:8" ht="1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13946</v>
      </c>
    </row>
    <row r="157" spans="1:8" ht="1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12598</v>
      </c>
    </row>
    <row r="158" spans="1:8" ht="1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133</v>
      </c>
    </row>
    <row r="160" spans="1:8" ht="1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762</v>
      </c>
    </row>
    <row r="161" spans="1:8" ht="1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13493</v>
      </c>
    </row>
    <row r="162" spans="1:8" ht="1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439</v>
      </c>
    </row>
    <row r="163" spans="1:8" ht="1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14</v>
      </c>
    </row>
    <row r="165" spans="1:8" ht="1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14</v>
      </c>
    </row>
    <row r="170" spans="1:8" ht="1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13946</v>
      </c>
    </row>
    <row r="171" spans="1:8" ht="1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13946</v>
      </c>
    </row>
    <row r="175" spans="1:8" ht="1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13946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12992</v>
      </c>
    </row>
    <row r="182" spans="1:8" ht="1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-9486</v>
      </c>
    </row>
    <row r="183" spans="1:8" ht="1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-3455</v>
      </c>
    </row>
    <row r="185" spans="1:8" ht="1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1477</v>
      </c>
    </row>
    <row r="186" spans="1:8" ht="1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-11</v>
      </c>
    </row>
    <row r="187" spans="1:8" ht="1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-10</v>
      </c>
    </row>
    <row r="189" spans="1:8" ht="1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-29</v>
      </c>
    </row>
    <row r="190" spans="1:8" ht="1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-459</v>
      </c>
    </row>
    <row r="191" spans="1:8" ht="1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1019</v>
      </c>
    </row>
    <row r="192" spans="1:8" ht="1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-139</v>
      </c>
    </row>
    <row r="193" spans="1:8" ht="1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-139</v>
      </c>
    </row>
    <row r="203" spans="1:8" ht="1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8776</v>
      </c>
    </row>
    <row r="206" spans="1:8" ht="1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-8958</v>
      </c>
    </row>
    <row r="207" spans="1:8" ht="1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-264</v>
      </c>
    </row>
    <row r="209" spans="1:8" ht="1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-13</v>
      </c>
    </row>
    <row r="211" spans="1:8" ht="1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-459</v>
      </c>
    </row>
    <row r="212" spans="1:8" ht="1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421</v>
      </c>
    </row>
    <row r="213" spans="1:8" ht="1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597</v>
      </c>
    </row>
    <row r="214" spans="1:8" ht="1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1018</v>
      </c>
    </row>
    <row r="215" spans="1:8" ht="1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1018</v>
      </c>
    </row>
    <row r="216" spans="1:8" ht="1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8249</v>
      </c>
    </row>
    <row r="263" spans="1:8" ht="1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8249</v>
      </c>
    </row>
    <row r="267" spans="1:8" ht="1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8249</v>
      </c>
    </row>
    <row r="281" spans="1:8" ht="1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8249</v>
      </c>
    </row>
    <row r="284" spans="1:8" ht="1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251</v>
      </c>
    </row>
    <row r="285" spans="1:8" ht="1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251</v>
      </c>
    </row>
    <row r="289" spans="1:8" ht="1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71</v>
      </c>
    </row>
    <row r="291" spans="1:8" ht="1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71</v>
      </c>
    </row>
    <row r="293" spans="1:8" ht="1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322</v>
      </c>
    </row>
    <row r="303" spans="1:8" ht="1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322</v>
      </c>
    </row>
    <row r="306" spans="1:8" ht="1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237</v>
      </c>
    </row>
    <row r="329" spans="1:8" ht="1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237</v>
      </c>
    </row>
    <row r="333" spans="1:8" ht="1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237</v>
      </c>
    </row>
    <row r="347" spans="1:8" ht="1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237</v>
      </c>
    </row>
    <row r="350" spans="1:8" ht="1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4780</v>
      </c>
    </row>
    <row r="351" spans="1:8" ht="1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4780</v>
      </c>
    </row>
    <row r="355" spans="1:8" ht="1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3491</v>
      </c>
    </row>
    <row r="356" spans="1:8" ht="1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-71</v>
      </c>
    </row>
    <row r="357" spans="1:8" ht="1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-71</v>
      </c>
    </row>
    <row r="359" spans="1:8" ht="1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-632</v>
      </c>
    </row>
    <row r="360" spans="1:8" ht="1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7568</v>
      </c>
    </row>
    <row r="369" spans="1:8" ht="1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7568</v>
      </c>
    </row>
    <row r="372" spans="1:8" ht="1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-10209</v>
      </c>
    </row>
    <row r="373" spans="1:8" ht="1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-10209</v>
      </c>
    </row>
    <row r="377" spans="1:8" ht="1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632</v>
      </c>
    </row>
    <row r="382" spans="1:8" ht="1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-9577</v>
      </c>
    </row>
    <row r="391" spans="1:8" ht="1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-9577</v>
      </c>
    </row>
    <row r="394" spans="1:8" ht="1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5712</v>
      </c>
    </row>
    <row r="417" spans="1:8" ht="1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5712</v>
      </c>
    </row>
    <row r="421" spans="1:8" ht="1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3491</v>
      </c>
    </row>
    <row r="422" spans="1:8" ht="1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9203</v>
      </c>
    </row>
    <row r="435" spans="1:8" ht="1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9203</v>
      </c>
    </row>
    <row r="438" spans="1:8" ht="1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916</v>
      </c>
    </row>
    <row r="439" spans="1:8" ht="1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916</v>
      </c>
    </row>
    <row r="443" spans="1:8" ht="1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224</v>
      </c>
    </row>
    <row r="444" spans="1:8" ht="1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1140</v>
      </c>
    </row>
    <row r="457" spans="1:8" ht="1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1140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2022-11-08T13:26:10Z</cp:lastPrinted>
  <dcterms:created xsi:type="dcterms:W3CDTF">2006-09-16T00:00:00Z</dcterms:created>
  <dcterms:modified xsi:type="dcterms:W3CDTF">2022-11-08T13:30:25Z</dcterms:modified>
  <cp:category/>
  <cp:version/>
  <cp:contentType/>
  <cp:contentStatus/>
</cp:coreProperties>
</file>