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<sst xmlns="http://schemas.openxmlformats.org/spreadsheetml/2006/main" count="1073" uniqueCount="881">
  <si>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</si>
  <si>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</si>
  <si>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</si>
  <si>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</si>
  <si>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</si>
  <si>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</si>
  <si>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</si>
  <si>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</si>
  <si>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</si>
  <si>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</si>
  <si>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</si>
  <si>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</si>
  <si>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</si>
  <si>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</si>
  <si>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</si>
  <si>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</si>
  <si>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</si>
  <si>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</si>
  <si>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</si>
  <si>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</si>
  <si>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</si>
  <si>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</si>
  <si>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</si>
  <si>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</si>
  <si>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</si>
  <si>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</si>
  <si>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</si>
  <si>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</si>
  <si>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</si>
  <si>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</si>
  <si>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</si>
  <si>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</si>
  <si>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</si>
  <si>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</si>
  <si>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</si>
  <si>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</si>
  <si>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</si>
  <si>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</si>
  <si>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</si>
  <si>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</si>
  <si>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</si>
  <si>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</si>
  <si>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</si>
  <si>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</si>
  <si>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</si>
  <si>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</si>
  <si>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</si>
  <si>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</si>
  <si>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</si>
  <si>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</si>
  <si>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</si>
  <si>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</si>
  <si>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</si>
  <si>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</si>
  <si>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</si>
  <si>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</si>
  <si>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</si>
  <si>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</si>
  <si>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</si>
  <si>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</si>
  <si>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</si>
  <si>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</si>
  <si>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</si>
  <si>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</si>
  <si>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</si>
  <si>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</si>
  <si>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</si>
  <si>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</si>
  <si>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</si>
  <si>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</si>
  <si>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</si>
  <si>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</si>
  <si>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</si>
  <si>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</si>
  <si>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</si>
  <si>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</si>
  <si>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</si>
  <si>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</si>
  <si>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</si>
  <si>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</si>
  <si>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</si>
  <si>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</si>
  <si>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</si>
  <si>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</si>
  <si>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</si>
  <si>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</si>
  <si>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</si>
  <si>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</si>
  <si>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</si>
  <si>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</si>
  <si>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</si>
  <si>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</si>
  <si>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</si>
  <si>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</si>
  <si>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</si>
  <si>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</si>
  <si>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</si>
  <si>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</si>
  <si>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</si>
  <si>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</si>
  <si>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</si>
  <si>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</si>
  <si>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</si>
  <si>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</si>
  <si>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</si>
  <si>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</si>
  <si>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</si>
  <si>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</si>
  <si>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</si>
  <si>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</si>
  <si>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</si>
  <si>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</si>
  <si>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</si>
  <si>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</si>
  <si>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</si>
  <si>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</si>
  <si>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</si>
  <si>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</si>
  <si>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</si>
  <si>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</si>
  <si>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</si>
  <si>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</si>
  <si>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</si>
  <si>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</si>
  <si>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</si>
  <si>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</si>
  <si>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</si>
  <si>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</si>
  <si>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</si>
  <si>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</si>
  <si>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</si>
  <si>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</si>
  <si>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</si>
  <si>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</si>
  <si>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</si>
  <si>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</si>
  <si>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</si>
  <si>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</si>
  <si>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</si>
  <si>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</si>
  <si>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</si>
  <si>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</si>
  <si>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</si>
  <si>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</si>
  <si>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</si>
  <si>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</si>
  <si>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</si>
  <si>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</si>
  <si>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</si>
  <si>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</si>
  <si>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</si>
  <si>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</si>
  <si>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</si>
  <si>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</si>
  <si>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</si>
  <si>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</si>
  <si>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</si>
  <si>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</si>
  <si>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</si>
  <si>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</si>
  <si>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</si>
  <si>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</si>
  <si>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</si>
  <si>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</si>
  <si>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</si>
  <si>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</si>
  <si>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</si>
  <si>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</si>
  <si>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</si>
  <si>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</si>
  <si>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</si>
  <si>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</si>
  <si>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</si>
  <si>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</si>
  <si>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</si>
  <si>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</si>
  <si>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</si>
  <si>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</si>
  <si>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</si>
  <si>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</si>
  <si>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</si>
  <si>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</si>
  <si>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</si>
  <si>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</si>
  <si>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</si>
  <si>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</si>
  <si>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</si>
  <si>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</si>
  <si>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</si>
  <si>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</si>
  <si>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</si>
  <si>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</si>
  <si>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</si>
  <si>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</si>
  <si>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</si>
  <si>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</si>
  <si>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</si>
  <si>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</si>
  <si>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</si>
  <si>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</si>
  <si>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</si>
  <si>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</si>
  <si>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</si>
  <si>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</si>
  <si>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</si>
  <si>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</si>
  <si>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</si>
  <si>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</si>
  <si>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</si>
  <si>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</si>
  <si>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</si>
  <si>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</si>
  <si>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</si>
  <si>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</si>
  <si>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</si>
  <si>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</si>
  <si>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</si>
  <si>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</si>
  <si>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</si>
  <si>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</si>
  <si>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</si>
  <si>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</si>
  <si>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</si>
  <si>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</si>
  <si>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</si>
  <si>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</si>
  <si>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</si>
  <si>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</si>
  <si>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</si>
  <si>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</si>
  <si>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</si>
  <si>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</si>
  <si>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</si>
  <si>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</si>
  <si>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</si>
  <si>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</si>
  <si>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</si>
  <si>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</si>
  <si>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</si>
  <si>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</si>
  <si>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</si>
  <si>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</si>
  <si>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</si>
  <si>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</si>
  <si>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</si>
  <si>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</si>
  <si>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</si>
  <si>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</si>
  <si>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</si>
  <si>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</si>
  <si>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</si>
  <si>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</si>
  <si>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</si>
  <si>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</si>
  <si>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</si>
  <si>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</si>
  <si>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</si>
  <si>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</si>
  <si>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</si>
  <si>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</si>
  <si>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</si>
  <si>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</si>
  <si>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</si>
  <si>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</si>
  <si>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</si>
  <si>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</si>
  <si>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</si>
  <si>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</si>
  <si>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</si>
  <si>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</si>
  <si>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</si>
  <si>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</si>
  <si>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</si>
  <si>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</si>
  <si>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</si>
  <si>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</si>
  <si>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</si>
  <si>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</si>
  <si>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</si>
  <si>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</si>
  <si>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</si>
  <si>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</si>
  <si>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</si>
  <si>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</si>
  <si>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</si>
  <si>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</si>
  <si>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</si>
  <si>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</si>
  <si>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</si>
  <si>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</si>
  <si>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</si>
  <si>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</si>
  <si>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</si>
  <si>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</si>
  <si>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</si>
  <si>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</si>
  <si>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</si>
  <si>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</si>
  <si>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</si>
  <si>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</si>
  <si>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</si>
  <si>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</si>
  <si>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</si>
  <si>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</si>
  <si>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</si>
  <si>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</si>
  <si>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</si>
  <si>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</si>
  <si>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</si>
  <si>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</si>
  <si>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</si>
  <si>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</si>
  <si>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</si>
  <si>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</si>
  <si>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</si>
  <si>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</si>
  <si>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</si>
  <si>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</si>
  <si>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</si>
  <si>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</si>
  <si>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</si>
  <si>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</si>
  <si>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</si>
  <si>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</si>
  <si>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</si>
  <si>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</si>
  <si>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</si>
  <si>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</si>
  <si>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</si>
  <si>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</si>
  <si>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</si>
  <si>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</si>
  <si>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</si>
  <si>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</si>
  <si>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</si>
  <si>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</si>
  <si>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</si>
  <si>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</si>
  <si>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</si>
  <si>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</si>
  <si>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</si>
  <si>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</si>
  <si>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</si>
  <si>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</si>
  <si>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</si>
  <si>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</si>
  <si>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</si>
  <si>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</si>
  <si>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</si>
  <si>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</si>
  <si>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</si>
  <si>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</si>
  <si>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</si>
  <si>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</si>
  <si>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</si>
  <si>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</si>
  <si>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</si>
  <si>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</si>
  <si>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</si>
  <si>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</si>
  <si>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</si>
  <si>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</si>
  <si>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</si>
  <si>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</si>
  <si>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</si>
  <si>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</si>
  <si>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</si>
  <si>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</si>
  <si>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</si>
  <si>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</si>
  <si>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</si>
  <si>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</si>
  <si>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</si>
  <si>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</si>
  <si>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</si>
  <si>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</si>
  <si>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</si>
  <si>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</si>
  <si>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</si>
  <si>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</si>
  <si>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</si>
  <si>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</si>
  <si>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</si>
  <si>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</si>
  <si>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</si>
  <si>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</si>
  <si>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</si>
  <si>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</si>
  <si>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</si>
  <si>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</si>
  <si>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</si>
  <si>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</si>
  <si>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</si>
  <si>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</si>
  <si>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</si>
  <si>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</si>
  <si>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</si>
  <si>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</si>
  <si>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</si>
  <si>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</si>
  <si>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</si>
  <si>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</si>
  <si>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</si>
  <si>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</si>
  <si>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</si>
  <si>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</si>
  <si>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</si>
  <si>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</si>
  <si>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</si>
  <si>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</si>
  <si>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</si>
  <si>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</si>
  <si>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</si>
  <si>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</si>
  <si>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</si>
  <si>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</si>
  <si>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</si>
  <si>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</si>
  <si>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</si>
  <si>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</si>
  <si>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</si>
  <si>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</si>
  <si>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</si>
  <si>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</si>
  <si>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</si>
  <si>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</si>
  <si>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</si>
  <si>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</si>
  <si>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</si>
  <si>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</si>
  <si>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</si>
  <si>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</si>
  <si>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</si>
  <si>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</si>
  <si>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</si>
  <si>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</si>
  <si>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</si>
  <si>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</si>
  <si>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</si>
  <si>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</si>
  <si>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</si>
  <si>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</si>
  <si>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</si>
  <si>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</si>
  <si>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</si>
  <si>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</si>
  <si>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</si>
  <si>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</si>
  <si>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</si>
  <si>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</si>
  <si>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</si>
  <si>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</si>
  <si>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</si>
  <si>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</si>
  <si>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</si>
  <si>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</si>
  <si>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</si>
  <si>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</si>
  <si>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</si>
  <si>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</si>
  <si>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</si>
  <si>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</si>
  <si>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</si>
  <si>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</si>
  <si>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</si>
  <si>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</si>
  <si>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</si>
  <si>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</si>
  <si>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</si>
  <si>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</si>
  <si>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</si>
  <si>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</si>
  <si>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</si>
  <si>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</si>
  <si>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</si>
  <si>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</si>
  <si>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</si>
  <si>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</si>
  <si>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</si>
  <si>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</si>
  <si>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</si>
  <si>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</si>
  <si>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</si>
  <si>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</si>
  <si>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</si>
  <si>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</si>
  <si>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</si>
  <si>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</si>
  <si>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</si>
  <si>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</si>
  <si>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</si>
  <si>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</si>
  <si>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</si>
  <si>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</si>
  <si>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</si>
  <si>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</si>
  <si>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</si>
  <si>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</si>
  <si>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</si>
  <si>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</si>
  <si>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</si>
  <si>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</si>
  <si>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</si>
  <si>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</si>
  <si>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</si>
  <si>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</si>
  <si>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</si>
  <si>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</si>
  <si>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</si>
  <si>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</si>
  <si>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</si>
  <si>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</si>
  <si>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</si>
  <si>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</si>
  <si>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</si>
  <si>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</si>
  <si>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</si>
  <si>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</si>
  <si>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</si>
  <si>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</si>
  <si>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</si>
  <si>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</si>
  <si>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</si>
  <si>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</si>
  <si>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</si>
  <si>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</si>
  <si>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</si>
  <si>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</si>
  <si>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</si>
  <si>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</si>
  <si>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</si>
  <si>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</si>
  <si>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</si>
  <si>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</si>
  <si>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</si>
  <si>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</si>
  <si>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</si>
  <si>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</si>
  <si>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</si>
  <si>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</si>
  <si>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</si>
  <si>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</si>
  <si>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</si>
  <si>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</si>
  <si>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</si>
  <si>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</si>
  <si>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</si>
  <si>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</si>
  <si>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</si>
  <si>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</si>
  <si>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</si>
  <si>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</si>
  <si>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</si>
  <si>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</si>
  <si>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</si>
  <si>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</si>
  <si>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</si>
  <si>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</si>
  <si>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</si>
  <si>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</si>
  <si>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</si>
  <si>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</si>
  <si>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</si>
  <si>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</si>
  <si>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</si>
  <si>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</si>
  <si>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</si>
  <si>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</si>
  <si>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</si>
  <si>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</si>
  <si>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</si>
  <si>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</si>
  <si>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</si>
  <si>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</si>
  <si>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</si>
  <si>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</si>
  <si>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</si>
  <si>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</si>
  <si>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</si>
  <si>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</si>
  <si>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</si>
  <si>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</si>
  <si>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</si>
  <si>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</si>
  <si>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</si>
  <si>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</si>
  <si>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</si>
  <si>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</si>
  <si>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</si>
  <si>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</si>
  <si>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</si>
  <si>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</si>
  <si>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</si>
  <si>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</si>
  <si>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</si>
  <si>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</si>
  <si>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</si>
  <si>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</si>
  <si>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</si>
  <si>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</si>
  <si>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</si>
  <si>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</si>
  <si>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</si>
  <si>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</si>
  <si>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</si>
  <si>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</si>
  <si>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</si>
  <si>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</si>
  <si>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</si>
  <si>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</si>
  <si>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</si>
  <si>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</si>
  <si>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</si>
  <si>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</si>
  <si>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</si>
  <si>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</si>
  <si>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</si>
  <si>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</si>
  <si>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</si>
  <si>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</si>
  <si>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</si>
  <si>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</si>
  <si>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</si>
  <si>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</si>
  <si>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</si>
  <si>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</si>
  <si>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</si>
  <si>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</si>
  <si>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</si>
  <si>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</si>
  <si>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</si>
  <si>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</si>
  <si>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</si>
  <si>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</si>
  <si>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</si>
  <si>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</si>
  <si>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</si>
  <si>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</si>
  <si>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</si>
  <si>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</si>
  <si>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</si>
  <si>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</si>
  <si>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</si>
  <si>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</si>
  <si>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</si>
  <si>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</si>
  <si>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</si>
  <si>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</si>
  <si>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</si>
  <si>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</si>
  <si>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</si>
  <si>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</si>
  <si>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</si>
  <si>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</si>
  <si>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</si>
  <si>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</si>
  <si>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</si>
  <si>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</si>
  <si>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</si>
  <si>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</si>
  <si>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</si>
  <si>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</si>
  <si>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</si>
  <si>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</si>
  <si>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</si>
  <si>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</si>
  <si>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</si>
  <si>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</si>
  <si>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</si>
  <si>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</si>
  <si>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</si>
  <si>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</si>
  <si>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</si>
  <si>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</si>
  <si>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</si>
  <si>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</si>
  <si>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</si>
  <si>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</si>
  <si>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</si>
  <si>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</si>
  <si>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</si>
  <si>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</si>
  <si>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</si>
  <si>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</si>
  <si>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</si>
  <si>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</si>
  <si>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</si>
  <si>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</si>
  <si>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</si>
  <si>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</si>
  <si>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</si>
  <si>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</si>
  <si>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</si>
  <si>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</si>
  <si>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</si>
  <si>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</si>
  <si>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</si>
  <si>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</si>
  <si>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</si>
  <si>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</si>
  <si>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</si>
  <si>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</si>
  <si>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</si>
  <si>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</si>
  <si>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</si>
  <si>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</si>
  <si>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</si>
  <si>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</si>
  <si>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</si>
  <si>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</si>
  <si>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</si>
  <si>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</si>
  <si>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</si>
  <si>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</si>
  <si>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</si>
  <si>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</si>
  <si>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</si>
  <si>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</si>
  <si>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</si>
  <si>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</si>
  <si>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</si>
  <si>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</si>
  <si>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</si>
  <si>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</si>
  <si>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</si>
  <si>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</si>
  <si>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</si>
  <si>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</si>
  <si>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</si>
  <si>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</si>
  <si>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</si>
  <si>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</si>
  <si>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</si>
  <si>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</si>
  <si>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</si>
  <si>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</si>
  <si>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</si>
  <si>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</si>
  <si>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</si>
  <si>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</si>
  <si>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</si>
  <si>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</si>
  <si>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</si>
  <si>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</si>
  <si>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</si>
  <si>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</si>
  <si>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</si>
  <si>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</si>
  <si>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</si>
  <si>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</si>
  <si>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</si>
  <si>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</si>
  <si>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</si>
  <si>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</si>
  <si>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</si>
  <si>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</si>
  <si>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</si>
  <si>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</si>
  <si>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</si>
  <si>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</si>
  <si>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</si>
  <si>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</si>
  <si>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</si>
  <si>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</si>
  <si>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</si>
  <si>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</si>
  <si>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</si>
  <si>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</si>
  <si>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</si>
  <si>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</si>
  <si>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</si>
  <si>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</si>
  <si>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</si>
  <si>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</si>
  <si>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</si>
  <si>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</si>
  <si>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</si>
  <si>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</si>
  <si>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</si>
  <si>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</si>
  <si>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</si>
  <si>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</si>
  <si>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</si>
  <si>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</si>
  <si>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</si>
  <si>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</si>
  <si>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</si>
  <si>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</si>
  <si>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</si>
  <si>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</si>
  <si>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</si>
  <si>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</si>
  <si>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</si>
  <si>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</si>
  <si>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</si>
  <si>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</si>
  <si>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</si>
  <si>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</si>
  <si>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</si>
  <si>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</si>
  <si>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</si>
  <si>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</si>
  <si>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</si>
  <si>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</si>
  <si>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</si>
  <si>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</si>
  <si>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</si>
  <si>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</si>
  <si>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</si>
  <si>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</si>
  <si>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</si>
  <si>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</si>
  <si>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</si>
  <si>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</si>
  <si>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</si>
  <si>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</si>
  <si>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</si>
  <si>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</si>
  <si>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</si>
  <si>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</si>
  <si>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</si>
  <si>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</si>
  <si>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</si>
  <si>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</si>
  <si>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</si>
  <si>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</si>
  <si>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</si>
  <si>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</si>
  <si>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</si>
  <si>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</si>
  <si>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</si>
  <si>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</si>
  <si>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</si>
  <si>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</si>
  <si>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</si>
  <si>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</si>
  <si>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</si>
  <si>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</si>
  <si>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</si>
  <si>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</si>
  <si>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</si>
  <si>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</si>
  <si>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</si>
  <si>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</si>
  <si>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</si>
  <si>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</si>
  <si>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</si>
  <si>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</si>
  <si>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</si>
  <si>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</si>
  <si>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</si>
  <si>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</si>
  <si>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</si>
  <si>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</si>
  <si>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</si>
  <si>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</si>
  <si>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</si>
  <si>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</si>
  <si>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</si>
  <si>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</si>
  <si>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</si>
  <si>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</si>
  <si>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</si>
  <si>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</si>
  <si>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</si>
  <si>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</si>
  <si>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</si>
  <si>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1."УОТС ЗАРЯ ЛИМИТИД"АД,гр.Павликени</t>
  </si>
  <si>
    <t>/Евгени Стоев/</t>
  </si>
  <si>
    <t>/М.Пътова/</t>
  </si>
  <si>
    <t xml:space="preserve">                        /М.Пътова/</t>
  </si>
  <si>
    <t xml:space="preserve">                        /Евгени Стоев/</t>
  </si>
  <si>
    <t xml:space="preserve">                     /М.Пътова/</t>
  </si>
  <si>
    <t xml:space="preserve">                     /Евгени Стоев/</t>
  </si>
  <si>
    <t xml:space="preserve">                           /Евгени Стоев/</t>
  </si>
  <si>
    <t>"БАЛКАНКАР-РУЕН" АД гр.Асеновград</t>
  </si>
  <si>
    <r>
      <t>Дата на съставяне: 25.02.2008</t>
    </r>
    <r>
      <rPr>
        <sz val="10"/>
        <rFont val="Times New Roman"/>
        <family val="1"/>
      </rPr>
      <t>…………………………………..</t>
    </r>
  </si>
  <si>
    <t>Дата на съставяне:25.02.2008</t>
  </si>
  <si>
    <t xml:space="preserve">Дата  на съставяне:25.02.2008                                                                                                                              </t>
  </si>
  <si>
    <t xml:space="preserve">Дата на съставяне:  25.02.2008                                     </t>
  </si>
  <si>
    <t>Дата на съставяне: 25.02.2008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</si>
</sst>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2" zoomScaleNormal="82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814191256</v>
      </c>
    </row>
    <row r="4" spans="1:8" ht="15">
      <c r="A4" s="580" t="s">
        <v>3</v>
      </c>
      <c r="B4" s="586"/>
      <c r="C4" s="586"/>
      <c r="D4" s="586"/>
      <c r="E4" s="504" t="s">
        <v>866</v>
      </c>
      <c r="F4" s="582" t="s">
        <v>4</v>
      </c>
      <c r="G4" s="583"/>
      <c r="H4" s="461">
        <v>380</v>
      </c>
    </row>
    <row r="5" spans="1:8" ht="15">
      <c r="A5" s="580" t="s">
        <v>5</v>
      </c>
      <c r="B5" s="581"/>
      <c r="C5" s="581"/>
      <c r="D5" s="581"/>
      <c r="E5" s="505">
        <v>39447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278</v>
      </c>
      <c r="D11" s="151">
        <v>273</v>
      </c>
      <c r="E11" s="237" t="s">
        <v>22</v>
      </c>
      <c r="F11" s="242" t="s">
        <v>23</v>
      </c>
      <c r="G11" s="152">
        <v>1322</v>
      </c>
      <c r="H11" s="152">
        <v>165</v>
      </c>
    </row>
    <row r="12" spans="1:8" ht="15">
      <c r="A12" s="235" t="s">
        <v>24</v>
      </c>
      <c r="B12" s="241" t="s">
        <v>25</v>
      </c>
      <c r="C12" s="151">
        <v>1508</v>
      </c>
      <c r="D12" s="151">
        <v>1642</v>
      </c>
      <c r="E12" s="237" t="s">
        <v>26</v>
      </c>
      <c r="F12" s="242" t="s">
        <v>27</v>
      </c>
      <c r="G12" s="153">
        <v>1322</v>
      </c>
      <c r="H12" s="153">
        <v>165</v>
      </c>
    </row>
    <row r="13" spans="1:8" ht="15">
      <c r="A13" s="235" t="s">
        <v>28</v>
      </c>
      <c r="B13" s="241" t="s">
        <v>29</v>
      </c>
      <c r="C13" s="151">
        <v>475</v>
      </c>
      <c r="D13" s="151">
        <v>95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177</v>
      </c>
      <c r="D14" s="151">
        <v>193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439</v>
      </c>
      <c r="D15" s="151">
        <v>295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</v>
      </c>
      <c r="D16" s="151">
        <v>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561</v>
      </c>
      <c r="D17" s="151">
        <v>30</v>
      </c>
      <c r="E17" s="243" t="s">
        <v>46</v>
      </c>
      <c r="F17" s="245" t="s">
        <v>47</v>
      </c>
      <c r="G17" s="154">
        <f>G11+G14+G15+G16</f>
        <v>1322</v>
      </c>
      <c r="H17" s="154">
        <f>H11+H14+H15+H16</f>
        <v>165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3447</v>
      </c>
      <c r="D19" s="155">
        <f>SUM(D11:D18)</f>
        <v>2536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865</v>
      </c>
      <c r="H20" s="158">
        <v>865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218</v>
      </c>
      <c r="H21" s="156">
        <f>SUM(H22:H24)</f>
        <v>3109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113</v>
      </c>
      <c r="H22" s="152">
        <v>113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105</v>
      </c>
      <c r="H24" s="152">
        <v>2996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1083</v>
      </c>
      <c r="H25" s="154">
        <f>H19+H20+H21</f>
        <v>3974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7</v>
      </c>
      <c r="H27" s="154">
        <f>SUM(H28:H30)</f>
        <v>-2283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</v>
      </c>
      <c r="H28" s="152">
        <v>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-2289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71</v>
      </c>
      <c r="H31" s="152">
        <v>556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78</v>
      </c>
      <c r="H33" s="154">
        <f>H27+H31+H32</f>
        <v>-1727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3401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3376</v>
      </c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25</v>
      </c>
      <c r="D36" s="151"/>
      <c r="E36" s="237" t="s">
        <v>110</v>
      </c>
      <c r="F36" s="261" t="s">
        <v>111</v>
      </c>
      <c r="G36" s="154">
        <f>G25+G17+G33</f>
        <v>2483</v>
      </c>
      <c r="H36" s="154">
        <f>H25+H17+H33</f>
        <v>2412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>
        <v>977</v>
      </c>
    </row>
    <row r="45" spans="1:15" ht="15">
      <c r="A45" s="235" t="s">
        <v>136</v>
      </c>
      <c r="B45" s="249" t="s">
        <v>137</v>
      </c>
      <c r="C45" s="155">
        <f>C34+C39+C44</f>
        <v>3401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274</v>
      </c>
      <c r="D47" s="151"/>
      <c r="E47" s="251" t="s">
        <v>145</v>
      </c>
      <c r="F47" s="242" t="s">
        <v>146</v>
      </c>
      <c r="G47" s="152">
        <v>10757</v>
      </c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337</v>
      </c>
      <c r="H48" s="152">
        <v>1149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11094</v>
      </c>
      <c r="H49" s="154">
        <f>SUM(H43:H48)</f>
        <v>2126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274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23</v>
      </c>
      <c r="H53" s="152">
        <v>3</v>
      </c>
    </row>
    <row r="54" spans="1:8" ht="15">
      <c r="A54" s="235" t="s">
        <v>166</v>
      </c>
      <c r="B54" s="249" t="s">
        <v>167</v>
      </c>
      <c r="C54" s="151">
        <v>8</v>
      </c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7130</v>
      </c>
      <c r="D55" s="155">
        <f>D19+D20+D21+D27+D32+D45+D51+D53+D54</f>
        <v>2536</v>
      </c>
      <c r="E55" s="237" t="s">
        <v>172</v>
      </c>
      <c r="F55" s="261" t="s">
        <v>173</v>
      </c>
      <c r="G55" s="154">
        <f>G49+G51+G52+G53+G54</f>
        <v>11117</v>
      </c>
      <c r="H55" s="154">
        <f>H49+H51+H52+H53+H54</f>
        <v>2129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1227</v>
      </c>
      <c r="D58" s="151">
        <v>1292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162</v>
      </c>
      <c r="D59" s="151">
        <v>220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25</v>
      </c>
      <c r="D60" s="151">
        <v>2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830</v>
      </c>
      <c r="D61" s="151">
        <v>884</v>
      </c>
      <c r="E61" s="243" t="s">
        <v>189</v>
      </c>
      <c r="F61" s="272" t="s">
        <v>190</v>
      </c>
      <c r="G61" s="154">
        <f>SUM(G62:G68)</f>
        <v>542</v>
      </c>
      <c r="H61" s="154">
        <f>SUM(H62:H68)</f>
        <v>764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30</v>
      </c>
      <c r="H62" s="152">
        <v>39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2244</v>
      </c>
      <c r="D64" s="155">
        <f>SUM(D58:D63)</f>
        <v>2398</v>
      </c>
      <c r="E64" s="237" t="s">
        <v>200</v>
      </c>
      <c r="F64" s="242" t="s">
        <v>201</v>
      </c>
      <c r="G64" s="152">
        <v>299</v>
      </c>
      <c r="H64" s="152">
        <v>426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103</v>
      </c>
      <c r="H66" s="152">
        <v>72</v>
      </c>
    </row>
    <row r="67" spans="1:8" ht="15">
      <c r="A67" s="235" t="s">
        <v>207</v>
      </c>
      <c r="B67" s="241" t="s">
        <v>208</v>
      </c>
      <c r="C67" s="151">
        <v>361</v>
      </c>
      <c r="D67" s="151">
        <v>7</v>
      </c>
      <c r="E67" s="237" t="s">
        <v>209</v>
      </c>
      <c r="F67" s="242" t="s">
        <v>210</v>
      </c>
      <c r="G67" s="152">
        <v>25</v>
      </c>
      <c r="H67" s="152">
        <v>51</v>
      </c>
    </row>
    <row r="68" spans="1:8" ht="15">
      <c r="A68" s="235" t="s">
        <v>211</v>
      </c>
      <c r="B68" s="241" t="s">
        <v>212</v>
      </c>
      <c r="C68" s="151">
        <v>775</v>
      </c>
      <c r="D68" s="151">
        <v>274</v>
      </c>
      <c r="E68" s="237" t="s">
        <v>213</v>
      </c>
      <c r="F68" s="242" t="s">
        <v>214</v>
      </c>
      <c r="G68" s="152">
        <v>85</v>
      </c>
      <c r="H68" s="152">
        <v>176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15</v>
      </c>
      <c r="H69" s="152">
        <v>32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557</v>
      </c>
      <c r="H71" s="161">
        <f>H59+H60+H61+H69+H70</f>
        <v>796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152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14</v>
      </c>
      <c r="D74" s="151">
        <v>51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1302</v>
      </c>
      <c r="D75" s="155">
        <f>SUM(D67:D74)</f>
        <v>332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557</v>
      </c>
      <c r="H79" s="162">
        <f>H71+H74+H75+H76</f>
        <v>796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3459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3459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54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</v>
      </c>
      <c r="D88" s="151">
        <v>12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6</v>
      </c>
      <c r="D89" s="151">
        <v>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22</v>
      </c>
      <c r="D91" s="155">
        <f>SUM(D87:D90)</f>
        <v>71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7027</v>
      </c>
      <c r="D93" s="155">
        <f>D64+D75+D84+D91+D92</f>
        <v>2801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14157</v>
      </c>
      <c r="D94" s="164">
        <f>D93+D55</f>
        <v>5337</v>
      </c>
      <c r="E94" s="449" t="s">
        <v>270</v>
      </c>
      <c r="F94" s="289" t="s">
        <v>271</v>
      </c>
      <c r="G94" s="165">
        <f>G36+G39+G55+G79</f>
        <v>14157</v>
      </c>
      <c r="H94" s="165">
        <f>H36+H39+H55+H79</f>
        <v>5337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 t="s">
        <v>869</v>
      </c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1" ht="12.75"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G42" sqref="G4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"БАЛКАНКАР-ЗАРЯ" АД </v>
      </c>
      <c r="C2" s="589"/>
      <c r="D2" s="589"/>
      <c r="E2" s="589"/>
      <c r="F2" s="576" t="s">
        <v>2</v>
      </c>
      <c r="G2" s="576"/>
      <c r="H2" s="526">
        <f>'справка №1-БАЛАНС'!H3</f>
        <v>814191256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380</v>
      </c>
    </row>
    <row r="4" spans="1:8" ht="17.25" customHeight="1">
      <c r="A4" s="467" t="s">
        <v>5</v>
      </c>
      <c r="B4" s="590">
        <f>'справка №1-БАЛАНС'!E5</f>
        <v>39447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3217</v>
      </c>
      <c r="D9" s="46">
        <v>2196</v>
      </c>
      <c r="E9" s="298" t="s">
        <v>285</v>
      </c>
      <c r="F9" s="549" t="s">
        <v>286</v>
      </c>
      <c r="G9" s="550">
        <v>6050</v>
      </c>
      <c r="H9" s="550">
        <v>4188</v>
      </c>
    </row>
    <row r="10" spans="1:8" ht="12">
      <c r="A10" s="298" t="s">
        <v>287</v>
      </c>
      <c r="B10" s="299" t="s">
        <v>288</v>
      </c>
      <c r="C10" s="46">
        <v>503</v>
      </c>
      <c r="D10" s="46">
        <v>350</v>
      </c>
      <c r="E10" s="298" t="s">
        <v>289</v>
      </c>
      <c r="F10" s="549" t="s">
        <v>290</v>
      </c>
      <c r="G10" s="550">
        <v>133</v>
      </c>
      <c r="H10" s="550"/>
    </row>
    <row r="11" spans="1:8" ht="12">
      <c r="A11" s="298" t="s">
        <v>291</v>
      </c>
      <c r="B11" s="299" t="s">
        <v>292</v>
      </c>
      <c r="C11" s="46">
        <v>372</v>
      </c>
      <c r="D11" s="46">
        <v>233</v>
      </c>
      <c r="E11" s="300" t="s">
        <v>293</v>
      </c>
      <c r="F11" s="549" t="s">
        <v>294</v>
      </c>
      <c r="G11" s="550">
        <v>153</v>
      </c>
      <c r="H11" s="550">
        <v>63</v>
      </c>
    </row>
    <row r="12" spans="1:8" ht="12">
      <c r="A12" s="298" t="s">
        <v>295</v>
      </c>
      <c r="B12" s="299" t="s">
        <v>296</v>
      </c>
      <c r="C12" s="46">
        <v>1282</v>
      </c>
      <c r="D12" s="46">
        <v>892</v>
      </c>
      <c r="E12" s="300" t="s">
        <v>78</v>
      </c>
      <c r="F12" s="549" t="s">
        <v>297</v>
      </c>
      <c r="G12" s="550">
        <v>358</v>
      </c>
      <c r="H12" s="550">
        <v>337</v>
      </c>
    </row>
    <row r="13" spans="1:18" ht="12">
      <c r="A13" s="298" t="s">
        <v>298</v>
      </c>
      <c r="B13" s="299" t="s">
        <v>299</v>
      </c>
      <c r="C13" s="46">
        <v>289</v>
      </c>
      <c r="D13" s="46">
        <v>195</v>
      </c>
      <c r="E13" s="301" t="s">
        <v>51</v>
      </c>
      <c r="F13" s="551" t="s">
        <v>300</v>
      </c>
      <c r="G13" s="548">
        <f>SUM(G9:G12)</f>
        <v>6694</v>
      </c>
      <c r="H13" s="548">
        <f>SUM(H9:H12)</f>
        <v>4588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212</v>
      </c>
      <c r="D14" s="46">
        <v>77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111</v>
      </c>
      <c r="D15" s="47">
        <v>-257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77</v>
      </c>
      <c r="D16" s="47">
        <v>227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6063</v>
      </c>
      <c r="D19" s="49">
        <f>SUM(D9:D15)+D16</f>
        <v>3913</v>
      </c>
      <c r="E19" s="304" t="s">
        <v>317</v>
      </c>
      <c r="F19" s="552" t="s">
        <v>318</v>
      </c>
      <c r="G19" s="550">
        <v>15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234</v>
      </c>
      <c r="H21" s="550"/>
    </row>
    <row r="22" spans="1:8" ht="24">
      <c r="A22" s="304" t="s">
        <v>324</v>
      </c>
      <c r="B22" s="305" t="s">
        <v>325</v>
      </c>
      <c r="C22" s="46">
        <v>570</v>
      </c>
      <c r="D22" s="46">
        <v>97</v>
      </c>
      <c r="E22" s="304" t="s">
        <v>326</v>
      </c>
      <c r="F22" s="552" t="s">
        <v>327</v>
      </c>
      <c r="G22" s="550">
        <v>16</v>
      </c>
      <c r="H22" s="550">
        <v>14</v>
      </c>
    </row>
    <row r="23" spans="1:8" ht="24">
      <c r="A23" s="298" t="s">
        <v>328</v>
      </c>
      <c r="B23" s="305" t="s">
        <v>329</v>
      </c>
      <c r="C23" s="46">
        <v>93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35</v>
      </c>
      <c r="D24" s="46">
        <v>22</v>
      </c>
      <c r="E24" s="301" t="s">
        <v>103</v>
      </c>
      <c r="F24" s="554" t="s">
        <v>334</v>
      </c>
      <c r="G24" s="548">
        <f>SUM(G19:G23)</f>
        <v>265</v>
      </c>
      <c r="H24" s="548">
        <f>SUM(H19:H23)</f>
        <v>14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115</v>
      </c>
      <c r="D25" s="46">
        <v>11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813</v>
      </c>
      <c r="D26" s="49">
        <f>SUM(D22:D25)</f>
        <v>130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6876</v>
      </c>
      <c r="D28" s="50">
        <f>D26+D19</f>
        <v>4043</v>
      </c>
      <c r="E28" s="127" t="s">
        <v>339</v>
      </c>
      <c r="F28" s="554" t="s">
        <v>340</v>
      </c>
      <c r="G28" s="548">
        <f>G13+G15+G24</f>
        <v>6959</v>
      </c>
      <c r="H28" s="548">
        <f>H13+H15+H24</f>
        <v>4602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83</v>
      </c>
      <c r="D30" s="50">
        <f>IF((H28-D28)&gt;0,H28-D28,0)</f>
        <v>559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6876</v>
      </c>
      <c r="D33" s="49">
        <f>D28+D31+D32</f>
        <v>4043</v>
      </c>
      <c r="E33" s="127" t="s">
        <v>353</v>
      </c>
      <c r="F33" s="554" t="s">
        <v>354</v>
      </c>
      <c r="G33" s="53">
        <f>G32+G31+G28</f>
        <v>6959</v>
      </c>
      <c r="H33" s="53">
        <f>H32+H31+H28</f>
        <v>4602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83</v>
      </c>
      <c r="D34" s="50">
        <f>IF((H33-D33)&gt;0,H33-D33,0)</f>
        <v>559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12</v>
      </c>
      <c r="D35" s="49">
        <f>D36+D37+D38</f>
        <v>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12</v>
      </c>
      <c r="D37" s="430">
        <v>3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71</v>
      </c>
      <c r="D39" s="460">
        <f>+IF((H33-D33-D35)&gt;0,H33-D33-D35,0)</f>
        <v>556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71</v>
      </c>
      <c r="D41" s="52">
        <f>IF(H39=0,IF(D39-D40&gt;0,D39-D40+H40,0),IF(H39-H40&lt;0,H40-H39+D39,0))</f>
        <v>556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6959</v>
      </c>
      <c r="D42" s="53">
        <f>D33+D35+D39</f>
        <v>4602</v>
      </c>
      <c r="E42" s="128" t="s">
        <v>380</v>
      </c>
      <c r="F42" s="129" t="s">
        <v>381</v>
      </c>
      <c r="G42" s="53">
        <f>G39+G33</f>
        <v>6959</v>
      </c>
      <c r="H42" s="53">
        <f>H39+H33</f>
        <v>4602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39503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869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868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1">
      <selection activeCell="C44" sqref="C4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"БАЛКАНКАР-ЗАРЯ" АД </v>
      </c>
      <c r="C4" s="541" t="s">
        <v>2</v>
      </c>
      <c r="D4" s="541">
        <f>'справка №1-БАЛАНС'!H3</f>
        <v>814191256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380</v>
      </c>
    </row>
    <row r="6" spans="1:6" ht="12" customHeight="1">
      <c r="A6" s="471" t="s">
        <v>5</v>
      </c>
      <c r="B6" s="506">
        <f>'справка №1-БАЛАНС'!E5</f>
        <v>39447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6097</v>
      </c>
      <c r="D10" s="54">
        <v>4906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-4502</v>
      </c>
      <c r="D11" s="54">
        <v>-3078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-1697</v>
      </c>
      <c r="D13" s="54">
        <v>-1993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240</v>
      </c>
      <c r="D14" s="54">
        <v>-516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-42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3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-97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-18</v>
      </c>
      <c r="D18" s="54">
        <v>-7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-1080</v>
      </c>
      <c r="D19" s="54">
        <v>1110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-1054</v>
      </c>
      <c r="D20" s="55">
        <f>SUM(D10:D19)</f>
        <v>380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-1310</v>
      </c>
      <c r="D22" s="54">
        <v>-275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31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-268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90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-3401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-4889</v>
      </c>
      <c r="D32" s="55">
        <f>SUM(D22:D31)</f>
        <v>-244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10757</v>
      </c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-977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>
        <v>-28</v>
      </c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-499</v>
      </c>
      <c r="D39" s="54">
        <v>-97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-3359</v>
      </c>
      <c r="D41" s="54">
        <v>-11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5894</v>
      </c>
      <c r="D42" s="55">
        <f>SUM(D34:D41)</f>
        <v>-108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-49</v>
      </c>
      <c r="D43" s="55">
        <f>D42+D32+D20</f>
        <v>28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71</v>
      </c>
      <c r="D44" s="132">
        <v>43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22</v>
      </c>
      <c r="D45" s="55">
        <f>D44+D43</f>
        <v>71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16</v>
      </c>
      <c r="D46" s="56">
        <v>66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6</v>
      </c>
      <c r="D47" s="56">
        <v>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 t="s">
        <v>870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C33" sqref="C33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"БАЛКАНКАР-ЗАРЯ" АД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814191256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380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39447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165</v>
      </c>
      <c r="D11" s="58">
        <f>'справка №1-БАЛАНС'!H19</f>
        <v>0</v>
      </c>
      <c r="E11" s="58">
        <f>'справка №1-БАЛАНС'!H20</f>
        <v>865</v>
      </c>
      <c r="F11" s="58">
        <f>'справка №1-БАЛАНС'!H22</f>
        <v>113</v>
      </c>
      <c r="G11" s="58">
        <f>'справка №1-БАЛАНС'!H23</f>
        <v>0</v>
      </c>
      <c r="H11" s="60">
        <v>2996</v>
      </c>
      <c r="I11" s="58">
        <f>'справка №1-БАЛАНС'!H28+'справка №1-БАЛАНС'!H31</f>
        <v>562</v>
      </c>
      <c r="J11" s="58">
        <f>'справка №1-БАЛАНС'!H29+'справка №1-БАЛАНС'!H32</f>
        <v>-2289</v>
      </c>
      <c r="K11" s="60"/>
      <c r="L11" s="344">
        <f>SUM(C11:K11)</f>
        <v>2412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165</v>
      </c>
      <c r="D15" s="61">
        <f aca="true" t="shared" si="2" ref="D15:M15">D11+D12</f>
        <v>0</v>
      </c>
      <c r="E15" s="61">
        <f t="shared" si="2"/>
        <v>865</v>
      </c>
      <c r="F15" s="61">
        <f t="shared" si="2"/>
        <v>113</v>
      </c>
      <c r="G15" s="61">
        <f t="shared" si="2"/>
        <v>0</v>
      </c>
      <c r="H15" s="61">
        <f t="shared" si="2"/>
        <v>2996</v>
      </c>
      <c r="I15" s="61">
        <f t="shared" si="2"/>
        <v>562</v>
      </c>
      <c r="J15" s="61">
        <f t="shared" si="2"/>
        <v>-2289</v>
      </c>
      <c r="K15" s="61">
        <f t="shared" si="2"/>
        <v>0</v>
      </c>
      <c r="L15" s="344">
        <f t="shared" si="1"/>
        <v>2412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71</v>
      </c>
      <c r="J16" s="345">
        <f>+'справка №1-БАЛАНС'!G32</f>
        <v>0</v>
      </c>
      <c r="K16" s="60"/>
      <c r="L16" s="344">
        <f t="shared" si="1"/>
        <v>71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555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-555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>
        <v>555</v>
      </c>
      <c r="D19" s="60"/>
      <c r="E19" s="60"/>
      <c r="F19" s="60"/>
      <c r="G19" s="60"/>
      <c r="H19" s="60"/>
      <c r="I19" s="60">
        <v>-555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>
        <v>-2289</v>
      </c>
      <c r="I20" s="60"/>
      <c r="J20" s="60">
        <v>2289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602</v>
      </c>
      <c r="D28" s="60"/>
      <c r="E28" s="60"/>
      <c r="F28" s="60"/>
      <c r="G28" s="60"/>
      <c r="H28" s="60">
        <v>-602</v>
      </c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1322</v>
      </c>
      <c r="D29" s="59">
        <f aca="true" t="shared" si="6" ref="D29:M29">D17+D20+D21+D24+D28+D27+D15+D16</f>
        <v>0</v>
      </c>
      <c r="E29" s="59">
        <f t="shared" si="6"/>
        <v>865</v>
      </c>
      <c r="F29" s="59">
        <f t="shared" si="6"/>
        <v>113</v>
      </c>
      <c r="G29" s="59">
        <f t="shared" si="6"/>
        <v>0</v>
      </c>
      <c r="H29" s="59">
        <f t="shared" si="6"/>
        <v>105</v>
      </c>
      <c r="I29" s="59">
        <f t="shared" si="6"/>
        <v>78</v>
      </c>
      <c r="J29" s="59">
        <f t="shared" si="6"/>
        <v>0</v>
      </c>
      <c r="K29" s="59">
        <f t="shared" si="6"/>
        <v>0</v>
      </c>
      <c r="L29" s="344">
        <f t="shared" si="1"/>
        <v>2483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1322</v>
      </c>
      <c r="D32" s="59">
        <f t="shared" si="7"/>
        <v>0</v>
      </c>
      <c r="E32" s="59">
        <f t="shared" si="7"/>
        <v>865</v>
      </c>
      <c r="F32" s="59">
        <f t="shared" si="7"/>
        <v>113</v>
      </c>
      <c r="G32" s="59">
        <f t="shared" si="7"/>
        <v>0</v>
      </c>
      <c r="H32" s="59">
        <f t="shared" si="7"/>
        <v>105</v>
      </c>
      <c r="I32" s="59">
        <f t="shared" si="7"/>
        <v>78</v>
      </c>
      <c r="J32" s="59">
        <f t="shared" si="7"/>
        <v>0</v>
      </c>
      <c r="K32" s="59">
        <f t="shared" si="7"/>
        <v>0</v>
      </c>
      <c r="L32" s="344">
        <f t="shared" si="1"/>
        <v>2483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L38" sqref="L3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 "БАЛКАНКАР-ЗАРЯ" АД 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814191256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39447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380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273</v>
      </c>
      <c r="E9" s="189">
        <v>5</v>
      </c>
      <c r="F9" s="189"/>
      <c r="G9" s="74">
        <f>D9+E9-F9</f>
        <v>278</v>
      </c>
      <c r="H9" s="65"/>
      <c r="I9" s="65"/>
      <c r="J9" s="74">
        <f>G9+H9-I9</f>
        <v>278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3339</v>
      </c>
      <c r="E10" s="189"/>
      <c r="F10" s="189"/>
      <c r="G10" s="74">
        <f aca="true" t="shared" si="2" ref="G10:G39">D10+E10-F10</f>
        <v>3339</v>
      </c>
      <c r="H10" s="65"/>
      <c r="I10" s="65"/>
      <c r="J10" s="74">
        <f aca="true" t="shared" si="3" ref="J10:J39">G10+H10-I10</f>
        <v>3339</v>
      </c>
      <c r="K10" s="65">
        <v>1697</v>
      </c>
      <c r="L10" s="65">
        <v>134</v>
      </c>
      <c r="M10" s="65"/>
      <c r="N10" s="74">
        <f aca="true" t="shared" si="4" ref="N10:N39">K10+L10-M10</f>
        <v>1831</v>
      </c>
      <c r="O10" s="65"/>
      <c r="P10" s="65"/>
      <c r="Q10" s="74">
        <f t="shared" si="0"/>
        <v>1831</v>
      </c>
      <c r="R10" s="74">
        <f t="shared" si="1"/>
        <v>1508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1424</v>
      </c>
      <c r="E11" s="189">
        <v>6</v>
      </c>
      <c r="F11" s="189">
        <v>8</v>
      </c>
      <c r="G11" s="74">
        <f t="shared" si="2"/>
        <v>1422</v>
      </c>
      <c r="H11" s="65"/>
      <c r="I11" s="65"/>
      <c r="J11" s="74">
        <f t="shared" si="3"/>
        <v>1422</v>
      </c>
      <c r="K11" s="65">
        <v>1327</v>
      </c>
      <c r="L11" s="65">
        <v>108</v>
      </c>
      <c r="M11" s="65"/>
      <c r="N11" s="74">
        <f t="shared" si="4"/>
        <v>1435</v>
      </c>
      <c r="O11" s="65"/>
      <c r="P11" s="65"/>
      <c r="Q11" s="74">
        <f t="shared" si="0"/>
        <v>1435</v>
      </c>
      <c r="R11" s="74">
        <f t="shared" si="1"/>
        <v>-13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385</v>
      </c>
      <c r="E12" s="189"/>
      <c r="F12" s="189"/>
      <c r="G12" s="74">
        <f t="shared" si="2"/>
        <v>385</v>
      </c>
      <c r="H12" s="65"/>
      <c r="I12" s="65"/>
      <c r="J12" s="74">
        <f t="shared" si="3"/>
        <v>385</v>
      </c>
      <c r="K12" s="65">
        <v>192</v>
      </c>
      <c r="L12" s="65">
        <v>16</v>
      </c>
      <c r="M12" s="65"/>
      <c r="N12" s="74">
        <f t="shared" si="4"/>
        <v>208</v>
      </c>
      <c r="O12" s="65"/>
      <c r="P12" s="65"/>
      <c r="Q12" s="74">
        <f t="shared" si="0"/>
        <v>208</v>
      </c>
      <c r="R12" s="74">
        <f t="shared" si="1"/>
        <v>177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69</v>
      </c>
      <c r="E13" s="189">
        <v>332</v>
      </c>
      <c r="F13" s="189">
        <v>46</v>
      </c>
      <c r="G13" s="74">
        <f t="shared" si="2"/>
        <v>355</v>
      </c>
      <c r="H13" s="65"/>
      <c r="I13" s="65"/>
      <c r="J13" s="74">
        <f t="shared" si="3"/>
        <v>355</v>
      </c>
      <c r="K13" s="65">
        <v>60</v>
      </c>
      <c r="L13" s="65">
        <v>113</v>
      </c>
      <c r="M13" s="65">
        <v>8</v>
      </c>
      <c r="N13" s="74">
        <f t="shared" si="4"/>
        <v>165</v>
      </c>
      <c r="O13" s="65"/>
      <c r="P13" s="65"/>
      <c r="Q13" s="74">
        <f t="shared" si="0"/>
        <v>165</v>
      </c>
      <c r="R13" s="74">
        <f t="shared" si="1"/>
        <v>190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30</v>
      </c>
      <c r="E14" s="189">
        <v>3</v>
      </c>
      <c r="F14" s="189">
        <v>2</v>
      </c>
      <c r="G14" s="74">
        <f t="shared" si="2"/>
        <v>31</v>
      </c>
      <c r="H14" s="65"/>
      <c r="I14" s="65"/>
      <c r="J14" s="74">
        <f t="shared" si="3"/>
        <v>31</v>
      </c>
      <c r="K14" s="65">
        <v>23</v>
      </c>
      <c r="L14" s="65">
        <v>1</v>
      </c>
      <c r="M14" s="65"/>
      <c r="N14" s="74">
        <f t="shared" si="4"/>
        <v>24</v>
      </c>
      <c r="O14" s="65"/>
      <c r="P14" s="65"/>
      <c r="Q14" s="74">
        <f t="shared" si="0"/>
        <v>24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30</v>
      </c>
      <c r="E15" s="457">
        <v>851</v>
      </c>
      <c r="F15" s="457">
        <v>320</v>
      </c>
      <c r="G15" s="74">
        <f t="shared" si="2"/>
        <v>561</v>
      </c>
      <c r="H15" s="458"/>
      <c r="I15" s="458"/>
      <c r="J15" s="74">
        <f t="shared" si="3"/>
        <v>561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561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5550</v>
      </c>
      <c r="E17" s="194">
        <f>SUM(E9:E16)</f>
        <v>1197</v>
      </c>
      <c r="F17" s="194">
        <f>SUM(F9:F16)</f>
        <v>376</v>
      </c>
      <c r="G17" s="74">
        <f t="shared" si="2"/>
        <v>6371</v>
      </c>
      <c r="H17" s="75">
        <f>SUM(H9:H16)</f>
        <v>0</v>
      </c>
      <c r="I17" s="75">
        <f>SUM(I9:I16)</f>
        <v>0</v>
      </c>
      <c r="J17" s="74">
        <f t="shared" si="3"/>
        <v>6371</v>
      </c>
      <c r="K17" s="75">
        <f>SUM(K9:K16)</f>
        <v>3299</v>
      </c>
      <c r="L17" s="75">
        <f>SUM(L9:L16)</f>
        <v>372</v>
      </c>
      <c r="M17" s="75">
        <f>SUM(M9:M16)</f>
        <v>8</v>
      </c>
      <c r="N17" s="74">
        <f t="shared" si="4"/>
        <v>3663</v>
      </c>
      <c r="O17" s="75">
        <f>SUM(O9:O16)</f>
        <v>0</v>
      </c>
      <c r="P17" s="75">
        <f>SUM(P9:P16)</f>
        <v>0</v>
      </c>
      <c r="Q17" s="74">
        <f t="shared" si="5"/>
        <v>3663</v>
      </c>
      <c r="R17" s="74">
        <f t="shared" si="6"/>
        <v>2708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</v>
      </c>
      <c r="E22" s="189"/>
      <c r="F22" s="189"/>
      <c r="G22" s="74">
        <f t="shared" si="2"/>
        <v>1</v>
      </c>
      <c r="H22" s="65"/>
      <c r="I22" s="65"/>
      <c r="J22" s="74">
        <f t="shared" si="3"/>
        <v>1</v>
      </c>
      <c r="K22" s="65">
        <v>1</v>
      </c>
      <c r="L22" s="65"/>
      <c r="M22" s="65"/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3401</v>
      </c>
      <c r="F27" s="192">
        <f t="shared" si="8"/>
        <v>0</v>
      </c>
      <c r="G27" s="71">
        <f t="shared" si="2"/>
        <v>3401</v>
      </c>
      <c r="H27" s="70">
        <f t="shared" si="8"/>
        <v>0</v>
      </c>
      <c r="I27" s="70">
        <f t="shared" si="8"/>
        <v>0</v>
      </c>
      <c r="J27" s="71">
        <f t="shared" si="3"/>
        <v>3401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3401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>
        <v>3376</v>
      </c>
      <c r="F28" s="189"/>
      <c r="G28" s="74">
        <f t="shared" si="2"/>
        <v>3376</v>
      </c>
      <c r="H28" s="65"/>
      <c r="I28" s="65"/>
      <c r="J28" s="74">
        <f t="shared" si="3"/>
        <v>3376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3376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>
        <v>25</v>
      </c>
      <c r="F29" s="189"/>
      <c r="G29" s="74">
        <f t="shared" si="2"/>
        <v>25</v>
      </c>
      <c r="H29" s="72"/>
      <c r="I29" s="72"/>
      <c r="J29" s="74">
        <f t="shared" si="3"/>
        <v>25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25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3401</v>
      </c>
      <c r="F38" s="194">
        <f t="shared" si="12"/>
        <v>0</v>
      </c>
      <c r="G38" s="74">
        <f t="shared" si="2"/>
        <v>3401</v>
      </c>
      <c r="H38" s="75">
        <f t="shared" si="12"/>
        <v>0</v>
      </c>
      <c r="I38" s="75">
        <f t="shared" si="12"/>
        <v>0</v>
      </c>
      <c r="J38" s="74">
        <f t="shared" si="3"/>
        <v>3401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3401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5551</v>
      </c>
      <c r="E40" s="438">
        <f>E17+E18+E19+E25+E38+E39</f>
        <v>4598</v>
      </c>
      <c r="F40" s="438">
        <f aca="true" t="shared" si="13" ref="F40:R40">F17+F18+F19+F25+F38+F39</f>
        <v>376</v>
      </c>
      <c r="G40" s="438">
        <f t="shared" si="13"/>
        <v>9773</v>
      </c>
      <c r="H40" s="438">
        <f t="shared" si="13"/>
        <v>0</v>
      </c>
      <c r="I40" s="438">
        <f t="shared" si="13"/>
        <v>0</v>
      </c>
      <c r="J40" s="438">
        <f t="shared" si="13"/>
        <v>9773</v>
      </c>
      <c r="K40" s="438">
        <f t="shared" si="13"/>
        <v>3300</v>
      </c>
      <c r="L40" s="438">
        <f t="shared" si="13"/>
        <v>372</v>
      </c>
      <c r="M40" s="438">
        <f t="shared" si="13"/>
        <v>8</v>
      </c>
      <c r="N40" s="438">
        <f t="shared" si="13"/>
        <v>3664</v>
      </c>
      <c r="O40" s="438">
        <f t="shared" si="13"/>
        <v>0</v>
      </c>
      <c r="P40" s="438">
        <f t="shared" si="13"/>
        <v>0</v>
      </c>
      <c r="Q40" s="438">
        <f t="shared" si="13"/>
        <v>3664</v>
      </c>
      <c r="R40" s="438">
        <f t="shared" si="13"/>
        <v>6109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/>
      <c r="P45" s="349" t="s">
        <v>868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64">
      <selection activeCell="D103" sqref="D10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"БАЛКАНКАР-ЗАРЯ" АД </v>
      </c>
      <c r="C3" s="620"/>
      <c r="D3" s="526" t="s">
        <v>2</v>
      </c>
      <c r="E3" s="107">
        <f>'справка №1-БАЛАНС'!H3</f>
        <v>814191256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39447</v>
      </c>
      <c r="C4" s="618"/>
      <c r="D4" s="527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274</v>
      </c>
      <c r="D11" s="119">
        <f>SUM(D12:D14)</f>
        <v>0</v>
      </c>
      <c r="E11" s="120">
        <f>SUM(E12:E14)</f>
        <v>274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226</v>
      </c>
      <c r="D12" s="108"/>
      <c r="E12" s="120">
        <f aca="true" t="shared" si="0" ref="E12:E42">C12-D12</f>
        <v>226</v>
      </c>
      <c r="F12" s="106"/>
    </row>
    <row r="13" spans="1:6" ht="12">
      <c r="A13" s="396" t="s">
        <v>624</v>
      </c>
      <c r="B13" s="397" t="s">
        <v>625</v>
      </c>
      <c r="C13" s="108">
        <v>48</v>
      </c>
      <c r="D13" s="108"/>
      <c r="E13" s="120">
        <f t="shared" si="0"/>
        <v>48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274</v>
      </c>
      <c r="D19" s="104">
        <f>D11+D15+D16</f>
        <v>0</v>
      </c>
      <c r="E19" s="118">
        <f>E11+E15+E16</f>
        <v>274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8</v>
      </c>
      <c r="D21" s="108"/>
      <c r="E21" s="120">
        <f t="shared" si="0"/>
        <v>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361</v>
      </c>
      <c r="D24" s="119">
        <f>SUM(D25:D27)</f>
        <v>361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181</v>
      </c>
      <c r="D25" s="108">
        <v>181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180</v>
      </c>
      <c r="D26" s="108">
        <v>180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775</v>
      </c>
      <c r="D28" s="108">
        <v>775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152</v>
      </c>
      <c r="D33" s="105">
        <f>SUM(D34:D37)</f>
        <v>152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152</v>
      </c>
      <c r="D35" s="108">
        <v>152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14</v>
      </c>
      <c r="D38" s="105">
        <f>SUM(D39:D42)</f>
        <v>14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14</v>
      </c>
      <c r="D42" s="108">
        <v>14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1302</v>
      </c>
      <c r="D43" s="104">
        <f>D24+D28+D29+D31+D30+D32+D33+D38</f>
        <v>1302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1584</v>
      </c>
      <c r="D44" s="103">
        <f>D43+D21+D19+D9</f>
        <v>1302</v>
      </c>
      <c r="E44" s="118">
        <f>E43+E21+E19+E9</f>
        <v>282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10757</v>
      </c>
      <c r="D63" s="108"/>
      <c r="E63" s="119">
        <f t="shared" si="1"/>
        <v>10757</v>
      </c>
      <c r="F63" s="110"/>
    </row>
    <row r="64" spans="1:6" ht="12">
      <c r="A64" s="396" t="s">
        <v>708</v>
      </c>
      <c r="B64" s="397" t="s">
        <v>709</v>
      </c>
      <c r="C64" s="108">
        <v>337</v>
      </c>
      <c r="D64" s="108"/>
      <c r="E64" s="119">
        <f t="shared" si="1"/>
        <v>337</v>
      </c>
      <c r="F64" s="110"/>
    </row>
    <row r="65" spans="1:6" ht="12">
      <c r="A65" s="396" t="s">
        <v>710</v>
      </c>
      <c r="B65" s="397" t="s">
        <v>711</v>
      </c>
      <c r="C65" s="109">
        <v>337</v>
      </c>
      <c r="D65" s="109"/>
      <c r="E65" s="119">
        <f t="shared" si="1"/>
        <v>337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11094</v>
      </c>
      <c r="D66" s="103">
        <f>D52+D56+D61+D62+D63+D64</f>
        <v>0</v>
      </c>
      <c r="E66" s="119">
        <f t="shared" si="1"/>
        <v>11094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23</v>
      </c>
      <c r="D68" s="108"/>
      <c r="E68" s="119">
        <f t="shared" si="1"/>
        <v>23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30</v>
      </c>
      <c r="D71" s="105">
        <f>SUM(D72:D74)</f>
        <v>30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30</v>
      </c>
      <c r="D72" s="108">
        <v>30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639</v>
      </c>
      <c r="D85" s="104">
        <f>SUM(D86:D90)+D94</f>
        <v>639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426</v>
      </c>
      <c r="D87" s="108">
        <v>426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103</v>
      </c>
      <c r="D89" s="108">
        <v>103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85</v>
      </c>
      <c r="D90" s="103">
        <f>SUM(D91:D93)</f>
        <v>85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30</v>
      </c>
      <c r="D92" s="108">
        <v>30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55</v>
      </c>
      <c r="D93" s="108">
        <v>55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25</v>
      </c>
      <c r="D94" s="108">
        <v>25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32</v>
      </c>
      <c r="D95" s="108">
        <v>32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701</v>
      </c>
      <c r="D96" s="104">
        <f>D85+D80+D75+D71+D95</f>
        <v>701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11818</v>
      </c>
      <c r="D97" s="104">
        <f>D96+D68+D66</f>
        <v>701</v>
      </c>
      <c r="E97" s="104">
        <f>E96+E68+E66</f>
        <v>11117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872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873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41" sqref="A4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"БАЛКАНКАР-ЗАРЯ" АД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814191256</v>
      </c>
    </row>
    <row r="5" spans="1:9" ht="15">
      <c r="A5" s="501" t="s">
        <v>5</v>
      </c>
      <c r="B5" s="622">
        <f>'справка №1-БАЛАНС'!E5</f>
        <v>39447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380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111292</v>
      </c>
      <c r="D12" s="98"/>
      <c r="E12" s="98"/>
      <c r="F12" s="98">
        <v>3401</v>
      </c>
      <c r="G12" s="98"/>
      <c r="H12" s="98"/>
      <c r="I12" s="434">
        <f>F12+G12-H12</f>
        <v>3401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111292</v>
      </c>
      <c r="D17" s="85">
        <f t="shared" si="1"/>
        <v>0</v>
      </c>
      <c r="E17" s="85">
        <f t="shared" si="1"/>
        <v>0</v>
      </c>
      <c r="F17" s="85">
        <f t="shared" si="1"/>
        <v>3401</v>
      </c>
      <c r="G17" s="85">
        <f t="shared" si="1"/>
        <v>0</v>
      </c>
      <c r="H17" s="85">
        <f t="shared" si="1"/>
        <v>0</v>
      </c>
      <c r="I17" s="434">
        <f t="shared" si="0"/>
        <v>3401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>
        <v>711281.2329</v>
      </c>
      <c r="D25" s="98"/>
      <c r="E25" s="98"/>
      <c r="F25" s="98">
        <v>3318</v>
      </c>
      <c r="G25" s="98">
        <v>234</v>
      </c>
      <c r="H25" s="98">
        <v>93</v>
      </c>
      <c r="I25" s="434">
        <f t="shared" si="0"/>
        <v>3459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711281.2329</v>
      </c>
      <c r="D26" s="85">
        <f t="shared" si="2"/>
        <v>0</v>
      </c>
      <c r="E26" s="85">
        <f t="shared" si="2"/>
        <v>0</v>
      </c>
      <c r="F26" s="85">
        <f t="shared" si="2"/>
        <v>3318</v>
      </c>
      <c r="G26" s="85">
        <f t="shared" si="2"/>
        <v>234</v>
      </c>
      <c r="H26" s="85">
        <f t="shared" si="2"/>
        <v>93</v>
      </c>
      <c r="I26" s="434">
        <f t="shared" si="0"/>
        <v>3459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 t="s">
        <v>869</v>
      </c>
      <c r="F31" s="523"/>
      <c r="G31" s="523"/>
      <c r="H31" s="523"/>
      <c r="I31" s="523" t="s">
        <v>868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"БАЛКАНКАР-ЗАРЯ" АД </v>
      </c>
      <c r="C5" s="628"/>
      <c r="D5" s="628"/>
      <c r="E5" s="570" t="s">
        <v>2</v>
      </c>
      <c r="F5" s="451">
        <f>'справка №1-БАЛАНС'!H3</f>
        <v>814191256</v>
      </c>
    </row>
    <row r="6" spans="1:13" ht="15" customHeight="1">
      <c r="A6" s="27" t="s">
        <v>823</v>
      </c>
      <c r="B6" s="629">
        <f>'справка №1-БАЛАНС'!E5</f>
        <v>39447</v>
      </c>
      <c r="C6" s="629"/>
      <c r="D6" s="510"/>
      <c r="E6" s="569" t="s">
        <v>4</v>
      </c>
      <c r="F6" s="511">
        <f>'справка №1-БАЛАНС'!H4</f>
        <v>380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875</v>
      </c>
      <c r="B12" s="37"/>
      <c r="C12" s="441">
        <v>3376</v>
      </c>
      <c r="D12" s="441">
        <v>51</v>
      </c>
      <c r="E12" s="441"/>
      <c r="F12" s="443">
        <f>C12-E12</f>
        <v>3376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3376</v>
      </c>
      <c r="D27" s="429"/>
      <c r="E27" s="429">
        <f>SUM(E12:E26)</f>
        <v>0</v>
      </c>
      <c r="F27" s="442">
        <f>SUM(F12:F26)</f>
        <v>3376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867</v>
      </c>
      <c r="B29" s="40"/>
      <c r="C29" s="441">
        <v>25</v>
      </c>
      <c r="D29" s="441">
        <v>50</v>
      </c>
      <c r="E29" s="441"/>
      <c r="F29" s="443">
        <f>C29-E29</f>
        <v>25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25</v>
      </c>
      <c r="D44" s="429"/>
      <c r="E44" s="429">
        <f>SUM(E29:E43)</f>
        <v>0</v>
      </c>
      <c r="F44" s="442">
        <f>SUM(F29:F43)</f>
        <v>25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3401</v>
      </c>
      <c r="D79" s="429"/>
      <c r="E79" s="429">
        <f>E78+E61+E44+E27</f>
        <v>0</v>
      </c>
      <c r="F79" s="442">
        <f>F78+F61+F44+F27</f>
        <v>3401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 t="s">
        <v>870</v>
      </c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homeuser</cp:lastModifiedBy>
  <cp:lastPrinted>2008-01-25T13:27:12Z</cp:lastPrinted>
  <dcterms:created xsi:type="dcterms:W3CDTF">2000-06-29T12:02:40Z</dcterms:created>
  <dcterms:modified xsi:type="dcterms:W3CDTF">2008-05-22T08:04:15Z</dcterms:modified>
  <cp:category/>
  <cp:version/>
  <cp:contentType/>
  <cp:contentStatus/>
</cp:coreProperties>
</file>