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732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<sst xmlns="http://schemas.openxmlformats.org/spreadsheetml/2006/main" count="1059" uniqueCount="875">
  <si>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</si>
  <si>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</si>
  <si>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</si>
  <si>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</si>
  <si>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</si>
  <si>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</si>
  <si>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</si>
  <si>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</si>
  <si>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</si>
  <si>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</si>
  <si>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</si>
  <si>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</si>
  <si>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</si>
  <si>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</si>
  <si>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</si>
  <si>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</si>
  <si>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</si>
  <si>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</si>
  <si>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</si>
  <si>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</si>
  <si>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</si>
  <si>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</si>
  <si>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</si>
  <si>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</si>
  <si>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</si>
  <si>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</si>
  <si>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</si>
  <si>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</si>
  <si>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</si>
  <si>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</si>
  <si>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</si>
  <si>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</si>
  <si>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</si>
  <si>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</si>
  <si>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</si>
  <si>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</si>
  <si>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</si>
  <si>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</si>
  <si>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</si>
  <si>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</si>
  <si>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</si>
  <si>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</si>
  <si>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</si>
  <si>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</si>
  <si>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</si>
  <si>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</si>
  <si>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</si>
  <si>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</si>
  <si>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</si>
  <si>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</si>
  <si>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</si>
  <si>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</si>
  <si>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</si>
  <si>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</si>
  <si>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</si>
  <si>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</si>
  <si>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</si>
  <si>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</si>
  <si>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</si>
  <si>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</si>
  <si>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</si>
  <si>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</si>
  <si>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</si>
  <si>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</si>
  <si>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</si>
  <si>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</si>
  <si>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</si>
  <si>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</si>
  <si>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</si>
  <si>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</si>
  <si>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</si>
  <si>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</si>
  <si>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</si>
  <si>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</si>
  <si>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</si>
  <si>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</si>
  <si>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</si>
  <si>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</si>
  <si>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</si>
  <si>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</si>
  <si>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</si>
  <si>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</si>
  <si>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</si>
  <si>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</si>
  <si>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</si>
  <si>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</si>
  <si>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</si>
  <si>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</si>
  <si>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</si>
  <si>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</si>
  <si>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</si>
  <si>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</si>
  <si>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</si>
  <si>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</si>
  <si>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</si>
  <si>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</si>
  <si>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</si>
  <si>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</si>
  <si>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</si>
  <si>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</si>
  <si>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</si>
  <si>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</si>
  <si>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</si>
  <si>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</si>
  <si>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</si>
  <si>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</si>
  <si>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</si>
  <si>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</si>
  <si>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</si>
  <si>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</si>
  <si>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</si>
  <si>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</si>
  <si>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</si>
  <si>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</si>
  <si>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</si>
  <si>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</si>
  <si>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</si>
  <si>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</si>
  <si>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</si>
  <si>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</si>
  <si>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</si>
  <si>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</si>
  <si>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</si>
  <si>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</si>
  <si>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</si>
  <si>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</si>
  <si>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</si>
  <si>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</si>
  <si>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</si>
  <si>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</si>
  <si>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</si>
  <si>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</si>
  <si>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</si>
  <si>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</si>
  <si>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</si>
  <si>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</si>
  <si>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</si>
  <si>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</si>
  <si>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</si>
  <si>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</si>
  <si>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</si>
  <si>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</si>
  <si>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</si>
  <si>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</si>
  <si>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</si>
  <si>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</si>
  <si>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</si>
  <si>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</si>
  <si>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</si>
  <si>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</si>
  <si>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</si>
  <si>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</si>
  <si>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</si>
  <si>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</si>
  <si>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</si>
  <si>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</si>
  <si>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</si>
  <si>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</si>
  <si>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</si>
  <si>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</si>
  <si>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</si>
  <si>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</si>
  <si>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</si>
  <si>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</si>
  <si>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</si>
  <si>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</si>
  <si>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</si>
  <si>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</si>
  <si>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</si>
  <si>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</si>
  <si>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</si>
  <si>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</si>
  <si>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</si>
  <si>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</si>
  <si>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</si>
  <si>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</si>
  <si>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</si>
  <si>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</si>
  <si>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</si>
  <si>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</si>
  <si>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</si>
  <si>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</si>
  <si>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</si>
  <si>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</si>
  <si>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</si>
  <si>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</si>
  <si>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</si>
  <si>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</si>
  <si>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</si>
  <si>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</si>
  <si>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</si>
  <si>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</si>
  <si>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</si>
  <si>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</si>
  <si>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</si>
  <si>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</si>
  <si>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</si>
  <si>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</si>
  <si>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</si>
  <si>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</si>
  <si>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</si>
  <si>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</si>
  <si>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</si>
  <si>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</si>
  <si>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</si>
  <si>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</si>
  <si>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</si>
  <si>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</si>
  <si>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</si>
  <si>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</si>
  <si>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</si>
  <si>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</si>
  <si>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</si>
  <si>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</si>
  <si>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</si>
  <si>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</si>
  <si>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</si>
  <si>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</si>
  <si>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</si>
  <si>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</si>
  <si>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</si>
  <si>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</si>
  <si>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</si>
  <si>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</si>
  <si>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</si>
  <si>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</si>
  <si>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</si>
  <si>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</si>
  <si>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</si>
  <si>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</si>
  <si>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</si>
  <si>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</si>
  <si>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</si>
  <si>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</si>
  <si>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</si>
  <si>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</si>
  <si>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</si>
  <si>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</si>
  <si>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</si>
  <si>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</si>
  <si>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</si>
  <si>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</si>
  <si>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</si>
  <si>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</si>
  <si>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</si>
  <si>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</si>
  <si>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</si>
  <si>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</si>
  <si>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</si>
  <si>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</si>
  <si>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</si>
  <si>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</si>
  <si>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</si>
  <si>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</si>
  <si>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</si>
  <si>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</si>
  <si>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</si>
  <si>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</si>
  <si>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</si>
  <si>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</si>
  <si>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</si>
  <si>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</si>
  <si>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</si>
  <si>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</si>
  <si>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</si>
  <si>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</si>
  <si>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</si>
  <si>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</si>
  <si>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</si>
  <si>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</si>
  <si>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</si>
  <si>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</si>
  <si>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</si>
  <si>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</si>
  <si>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</si>
  <si>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</si>
  <si>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</si>
  <si>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</si>
  <si>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</si>
  <si>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</si>
  <si>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</si>
  <si>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</si>
  <si>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</si>
  <si>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</si>
  <si>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</si>
  <si>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</si>
  <si>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</si>
  <si>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</si>
  <si>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</si>
  <si>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</si>
  <si>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</si>
  <si>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</si>
  <si>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</si>
  <si>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</si>
  <si>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</si>
  <si>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</si>
  <si>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</si>
  <si>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</si>
  <si>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</si>
  <si>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</si>
  <si>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</si>
  <si>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</si>
  <si>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</si>
  <si>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</si>
  <si>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</si>
  <si>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</si>
  <si>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</si>
  <si>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</si>
  <si>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</si>
  <si>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</si>
  <si>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</si>
  <si>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</si>
  <si>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</si>
  <si>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</si>
  <si>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</si>
  <si>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</si>
  <si>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</si>
  <si>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</si>
  <si>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</si>
  <si>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</si>
  <si>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</si>
  <si>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</si>
  <si>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</si>
  <si>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</si>
  <si>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</si>
  <si>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</si>
  <si>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</si>
  <si>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</si>
  <si>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</si>
  <si>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</si>
  <si>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</si>
  <si>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</si>
  <si>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</si>
  <si>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</si>
  <si>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</si>
  <si>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</si>
  <si>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</si>
  <si>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</si>
  <si>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</si>
  <si>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</si>
  <si>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</si>
  <si>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</si>
  <si>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</si>
  <si>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</si>
  <si>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</si>
  <si>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</si>
  <si>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</si>
  <si>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</si>
  <si>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</si>
  <si>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</si>
  <si>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</si>
  <si>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</si>
  <si>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</si>
  <si>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</si>
  <si>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</si>
  <si>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</si>
  <si>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</si>
  <si>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</si>
  <si>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</si>
  <si>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</si>
  <si>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</si>
  <si>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</si>
  <si>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</si>
  <si>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</si>
  <si>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</si>
  <si>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</si>
  <si>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</si>
  <si>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</si>
  <si>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</si>
  <si>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</si>
  <si>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</si>
  <si>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</si>
  <si>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</si>
  <si>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</si>
  <si>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</si>
  <si>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</si>
  <si>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</si>
  <si>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</si>
  <si>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</si>
  <si>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</si>
  <si>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</si>
  <si>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</si>
  <si>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</si>
  <si>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</si>
  <si>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</si>
  <si>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</si>
  <si>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</si>
  <si>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</si>
  <si>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</si>
  <si>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</si>
  <si>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</si>
  <si>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</si>
  <si>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</si>
  <si>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</si>
  <si>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</si>
  <si>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</si>
  <si>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</si>
  <si>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</si>
  <si>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</si>
  <si>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</si>
  <si>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</si>
  <si>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</si>
  <si>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</si>
  <si>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</si>
  <si>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</si>
  <si>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</si>
  <si>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</si>
  <si>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</si>
  <si>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</si>
  <si>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</si>
  <si>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</si>
  <si>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</si>
  <si>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</si>
  <si>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</si>
  <si>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</si>
  <si>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</si>
  <si>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</si>
  <si>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</si>
  <si>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</si>
  <si>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</si>
  <si>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</si>
  <si>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</si>
  <si>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</si>
  <si>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</si>
  <si>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</si>
  <si>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</si>
  <si>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</si>
  <si>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</si>
  <si>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</si>
  <si>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</si>
  <si>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</si>
  <si>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</si>
  <si>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</si>
  <si>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</si>
  <si>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</si>
  <si>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</si>
  <si>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</si>
  <si>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</si>
  <si>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</si>
  <si>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</si>
  <si>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</si>
  <si>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</si>
  <si>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</si>
  <si>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</si>
  <si>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</si>
  <si>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</si>
  <si>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</si>
  <si>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</si>
  <si>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</si>
  <si>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</si>
  <si>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</si>
  <si>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</si>
  <si>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</si>
  <si>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</si>
  <si>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</si>
  <si>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</si>
  <si>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</si>
  <si>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</si>
  <si>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</si>
  <si>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</si>
  <si>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</si>
  <si>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</si>
  <si>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</si>
  <si>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</si>
  <si>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</si>
  <si>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</si>
  <si>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</si>
  <si>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</si>
  <si>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</si>
  <si>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</si>
  <si>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</si>
  <si>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</si>
  <si>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</si>
  <si>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</si>
  <si>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</si>
  <si>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</si>
  <si>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</si>
  <si>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</si>
  <si>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</si>
  <si>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</si>
  <si>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</si>
  <si>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</si>
  <si>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</si>
  <si>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</si>
  <si>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</si>
  <si>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</si>
  <si>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</si>
  <si>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</si>
  <si>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</si>
  <si>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</si>
  <si>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</si>
  <si>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</si>
  <si>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</si>
  <si>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</si>
  <si>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</si>
  <si>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</si>
  <si>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</si>
  <si>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</si>
  <si>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</si>
  <si>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</si>
  <si>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</si>
  <si>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</si>
  <si>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</si>
  <si>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</si>
  <si>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</si>
  <si>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</si>
  <si>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</si>
  <si>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</si>
  <si>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</si>
  <si>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</si>
  <si>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</si>
  <si>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</si>
  <si>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</si>
  <si>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</si>
  <si>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</si>
  <si>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</si>
  <si>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</si>
  <si>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</si>
  <si>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</si>
  <si>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</si>
  <si>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</si>
  <si>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</si>
  <si>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</si>
  <si>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</si>
  <si>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</si>
  <si>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</si>
  <si>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</si>
  <si>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</si>
  <si>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</si>
  <si>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</si>
  <si>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</si>
  <si>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</si>
  <si>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</si>
  <si>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</si>
  <si>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</si>
  <si>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</si>
  <si>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</si>
  <si>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</si>
  <si>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</si>
  <si>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</si>
  <si>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</si>
  <si>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</si>
  <si>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</si>
  <si>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</si>
  <si>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</si>
  <si>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</si>
  <si>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</si>
  <si>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</si>
  <si>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</si>
  <si>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</si>
  <si>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</si>
  <si>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</si>
  <si>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</si>
  <si>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</si>
  <si>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</si>
  <si>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</si>
  <si>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</si>
  <si>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</si>
  <si>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</si>
  <si>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</si>
  <si>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</si>
  <si>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</si>
  <si>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</si>
  <si>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</si>
  <si>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</si>
  <si>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</si>
  <si>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</si>
  <si>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</si>
  <si>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</si>
  <si>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</si>
  <si>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</si>
  <si>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</si>
  <si>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</si>
  <si>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</si>
  <si>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</si>
  <si>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</si>
  <si>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</si>
  <si>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</si>
  <si>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</si>
  <si>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</si>
  <si>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</si>
  <si>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</si>
  <si>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</si>
  <si>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</si>
  <si>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</si>
  <si>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</si>
  <si>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</si>
  <si>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</si>
  <si>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</si>
  <si>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</si>
  <si>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</si>
  <si>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</si>
  <si>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</si>
  <si>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</si>
  <si>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</si>
  <si>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</si>
  <si>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</si>
  <si>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</si>
  <si>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</si>
  <si>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</si>
  <si>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</si>
  <si>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</si>
  <si>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</si>
  <si>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</si>
  <si>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</si>
  <si>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</si>
  <si>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</si>
  <si>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</si>
  <si>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</si>
  <si>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</si>
  <si>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</si>
  <si>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</si>
  <si>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</si>
  <si>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</si>
  <si>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</si>
  <si>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</si>
  <si>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</si>
  <si>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</si>
  <si>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</si>
  <si>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</si>
  <si>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</si>
  <si>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</si>
  <si>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</si>
  <si>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</si>
  <si>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</si>
  <si>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</si>
  <si>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</si>
  <si>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</si>
  <si>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</si>
  <si>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</si>
  <si>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</si>
  <si>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</si>
  <si>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</si>
  <si>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</si>
  <si>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</si>
  <si>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</si>
  <si>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</si>
  <si>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</si>
  <si>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</si>
  <si>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</si>
  <si>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</si>
  <si>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</si>
  <si>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</si>
  <si>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</si>
  <si>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</si>
  <si>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</si>
  <si>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</si>
  <si>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</si>
  <si>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</si>
  <si>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</si>
  <si>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</si>
  <si>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</si>
  <si>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</si>
  <si>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</si>
  <si>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</si>
  <si>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</si>
  <si>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</si>
  <si>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</si>
  <si>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</si>
  <si>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</si>
  <si>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</si>
  <si>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</si>
  <si>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</si>
  <si>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</si>
  <si>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</si>
  <si>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</si>
  <si>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</si>
  <si>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</si>
  <si>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</si>
  <si>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</si>
  <si>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</si>
  <si>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</si>
  <si>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</si>
  <si>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</si>
  <si>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</si>
  <si>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</si>
  <si>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</si>
  <si>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</si>
  <si>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</si>
  <si>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</si>
  <si>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</si>
  <si>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</si>
  <si>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</si>
  <si>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</si>
  <si>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</si>
  <si>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</si>
  <si>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</si>
  <si>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</si>
  <si>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</si>
  <si>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</si>
  <si>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</si>
  <si>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</si>
  <si>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</si>
  <si>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</si>
  <si>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</si>
  <si>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</si>
  <si>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</si>
  <si>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</si>
  <si>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</si>
  <si>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</si>
  <si>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</si>
  <si>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</si>
  <si>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</si>
  <si>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</si>
  <si>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</si>
  <si>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</si>
  <si>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</si>
  <si>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</si>
  <si>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</si>
  <si>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</si>
  <si>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</si>
  <si>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</si>
  <si>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</si>
  <si>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</si>
  <si>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</si>
  <si>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</si>
  <si>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</si>
  <si>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</si>
  <si>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</si>
  <si>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</si>
  <si>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</si>
  <si>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</si>
  <si>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</si>
  <si>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</si>
  <si>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</si>
  <si>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</si>
  <si>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</si>
  <si>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</si>
  <si>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</si>
  <si>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</si>
  <si>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</si>
  <si>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</si>
  <si>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</si>
  <si>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</si>
  <si>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</si>
  <si>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</si>
  <si>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</si>
  <si>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</si>
  <si>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</si>
  <si>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</si>
  <si>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</si>
  <si>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</si>
  <si>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</si>
  <si>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</si>
  <si>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</si>
  <si>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</si>
  <si>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</si>
  <si>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</si>
  <si>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</si>
  <si>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</si>
  <si>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</si>
  <si>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</si>
  <si>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</si>
  <si>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</si>
  <si>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</si>
  <si>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</si>
  <si>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</si>
  <si>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</si>
  <si>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</si>
  <si>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</si>
  <si>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</si>
  <si>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</si>
  <si>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</si>
  <si>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</si>
  <si>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</si>
  <si>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</si>
  <si>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</si>
  <si>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</si>
  <si>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</si>
  <si>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</si>
  <si>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</si>
  <si>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</si>
  <si>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</si>
  <si>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</si>
  <si>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</si>
  <si>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</si>
  <si>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</si>
  <si>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</si>
  <si>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</si>
  <si>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</si>
  <si>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</si>
  <si>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</si>
  <si>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</si>
  <si>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</si>
  <si>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</si>
  <si>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</si>
  <si>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</si>
  <si>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</si>
  <si>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</si>
  <si>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</si>
  <si>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</si>
  <si>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</si>
  <si>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</si>
  <si>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</si>
  <si>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</si>
  <si>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</si>
  <si>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</si>
  <si>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</si>
  <si>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</si>
  <si>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</si>
  <si>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</si>
  <si>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</si>
  <si>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</si>
  <si>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</si>
  <si>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</si>
  <si>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</si>
  <si>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</si>
  <si>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</si>
  <si>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</si>
  <si>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</si>
  <si>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</si>
  <si>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</si>
  <si>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</si>
  <si>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</si>
  <si>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</si>
  <si>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</si>
  <si>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</si>
  <si>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</si>
  <si>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</si>
  <si>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</si>
  <si>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</si>
  <si>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</si>
  <si>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</si>
  <si>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</si>
  <si>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</si>
  <si>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</si>
  <si>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</si>
  <si>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</si>
  <si>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</si>
  <si>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</si>
  <si>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</si>
  <si>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</si>
  <si>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</si>
  <si>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</si>
  <si>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</si>
  <si>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</si>
  <si>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</si>
  <si>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</si>
  <si>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</si>
  <si>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</si>
  <si>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</si>
  <si>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</si>
  <si>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</si>
  <si>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</si>
  <si>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</si>
  <si>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</si>
  <si>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</si>
  <si>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</si>
  <si>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</si>
  <si>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</si>
  <si>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</si>
  <si>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</si>
  <si>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</si>
  <si>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</si>
  <si>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</si>
  <si>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</si>
  <si>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</si>
  <si>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</si>
  <si>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</si>
  <si>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</si>
  <si>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</si>
  <si>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</si>
  <si>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</si>
  <si>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</si>
  <si>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</si>
  <si>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"БАЛКАНКАР-ЗАРЯ" АД </t>
  </si>
  <si>
    <t>НЕКОНСОЛИДИРАН</t>
  </si>
  <si>
    <t>1."УОТС ЗАРЯ ЛИМИТИД"АД,гр.Павликени</t>
  </si>
  <si>
    <t>1. "БАЛКАНКАР РУЕН"АД гр.Асеновград</t>
  </si>
  <si>
    <t>Дата на съставяне: 24.04.2008</t>
  </si>
  <si>
    <t xml:space="preserve">Дата на съставяне:  24.04.2008                                     </t>
  </si>
  <si>
    <t xml:space="preserve">Дата  на съставяне:24.04.2008                                                                                                                                </t>
  </si>
  <si>
    <t xml:space="preserve">Дата на съставяне:24.04.2008                    </t>
  </si>
  <si>
    <t>Дата на съставяне:24.04.2008</t>
  </si>
  <si>
    <r>
      <t>Дата на съставяне: 24.04.2008</t>
    </r>
    <r>
      <rPr>
        <sz val="10"/>
        <rFont val="Times New Roman"/>
        <family val="1"/>
      </rPr>
      <t>…………………………………..</t>
    </r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</si>
</sst>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4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8"/>
      <name val="TmsCyr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1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tabSelected="1" zoomScale="82" zoomScaleNormal="82" workbookViewId="0" topLeftCell="A1">
      <pane xSplit="4" ySplit="2" topLeftCell="E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G13" sqref="G13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0" t="s">
        <v>1</v>
      </c>
      <c r="B3" s="581"/>
      <c r="C3" s="581"/>
      <c r="D3" s="581"/>
      <c r="E3" s="462" t="s">
        <v>865</v>
      </c>
      <c r="F3" s="217" t="s">
        <v>2</v>
      </c>
      <c r="G3" s="172"/>
      <c r="H3" s="461">
        <v>814191256</v>
      </c>
    </row>
    <row r="4" spans="1:8" ht="15">
      <c r="A4" s="580" t="s">
        <v>3</v>
      </c>
      <c r="B4" s="586"/>
      <c r="C4" s="586"/>
      <c r="D4" s="586"/>
      <c r="E4" s="504" t="s">
        <v>866</v>
      </c>
      <c r="F4" s="582" t="s">
        <v>4</v>
      </c>
      <c r="G4" s="583"/>
      <c r="H4" s="461">
        <v>380</v>
      </c>
    </row>
    <row r="5" spans="1:8" ht="15">
      <c r="A5" s="580" t="s">
        <v>5</v>
      </c>
      <c r="B5" s="581"/>
      <c r="C5" s="581"/>
      <c r="D5" s="581"/>
      <c r="E5" s="505">
        <v>39538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278</v>
      </c>
      <c r="D11" s="151">
        <v>278</v>
      </c>
      <c r="E11" s="237" t="s">
        <v>22</v>
      </c>
      <c r="F11" s="242" t="s">
        <v>23</v>
      </c>
      <c r="G11" s="152">
        <v>1322</v>
      </c>
      <c r="H11" s="152">
        <v>1322</v>
      </c>
    </row>
    <row r="12" spans="1:8" ht="15">
      <c r="A12" s="235" t="s">
        <v>24</v>
      </c>
      <c r="B12" s="241" t="s">
        <v>25</v>
      </c>
      <c r="C12" s="151">
        <v>1475</v>
      </c>
      <c r="D12" s="151">
        <v>1508</v>
      </c>
      <c r="E12" s="237" t="s">
        <v>26</v>
      </c>
      <c r="F12" s="242" t="s">
        <v>27</v>
      </c>
      <c r="G12" s="153">
        <v>1322</v>
      </c>
      <c r="H12" s="153">
        <v>1322</v>
      </c>
    </row>
    <row r="13" spans="1:8" ht="15">
      <c r="A13" s="235" t="s">
        <v>28</v>
      </c>
      <c r="B13" s="241" t="s">
        <v>29</v>
      </c>
      <c r="C13" s="151">
        <v>434</v>
      </c>
      <c r="D13" s="151">
        <v>475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>
        <v>174</v>
      </c>
      <c r="D14" s="151">
        <v>177</v>
      </c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408</v>
      </c>
      <c r="D15" s="151">
        <v>439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8</v>
      </c>
      <c r="D16" s="151">
        <v>9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879</v>
      </c>
      <c r="D17" s="151">
        <v>561</v>
      </c>
      <c r="E17" s="243" t="s">
        <v>46</v>
      </c>
      <c r="F17" s="245" t="s">
        <v>47</v>
      </c>
      <c r="G17" s="154">
        <f>G11+G14+G15+G16</f>
        <v>1322</v>
      </c>
      <c r="H17" s="154">
        <f>H11+H14+H15+H16</f>
        <v>1322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3656</v>
      </c>
      <c r="D19" s="155">
        <f>SUM(D11:D18)</f>
        <v>3447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>
        <v>865</v>
      </c>
      <c r="H20" s="158">
        <v>865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218</v>
      </c>
      <c r="H21" s="156">
        <f>SUM(H22:H24)</f>
        <v>218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113</v>
      </c>
      <c r="H22" s="152">
        <v>113</v>
      </c>
    </row>
    <row r="23" spans="1:13" ht="15">
      <c r="A23" s="235" t="s">
        <v>66</v>
      </c>
      <c r="B23" s="241" t="s">
        <v>67</v>
      </c>
      <c r="C23" s="151">
        <v>3</v>
      </c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>
        <v>105</v>
      </c>
      <c r="H24" s="152">
        <v>105</v>
      </c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1083</v>
      </c>
      <c r="H25" s="154">
        <f>H19+H20+H21</f>
        <v>1083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3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78</v>
      </c>
      <c r="H27" s="154">
        <f>SUM(H28:H30)</f>
        <v>7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78</v>
      </c>
      <c r="H28" s="152">
        <v>7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>
        <v>71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-22</v>
      </c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56</v>
      </c>
      <c r="H33" s="154">
        <f>H27+H31+H32</f>
        <v>78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851</v>
      </c>
      <c r="B34" s="244" t="s">
        <v>105</v>
      </c>
      <c r="C34" s="155">
        <f>SUM(C35:C38)</f>
        <v>3501</v>
      </c>
      <c r="D34" s="155">
        <f>SUM(D35:D38)</f>
        <v>3401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>
        <v>3376</v>
      </c>
      <c r="D35" s="151">
        <v>3376</v>
      </c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>
        <v>125</v>
      </c>
      <c r="D36" s="151">
        <v>25</v>
      </c>
      <c r="E36" s="237" t="s">
        <v>110</v>
      </c>
      <c r="F36" s="261" t="s">
        <v>111</v>
      </c>
      <c r="G36" s="154">
        <f>G25+G17+G33</f>
        <v>2461</v>
      </c>
      <c r="H36" s="154">
        <f>H25+H17+H33</f>
        <v>2483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3501</v>
      </c>
      <c r="D45" s="155">
        <f>D34+D39+D44</f>
        <v>3401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>
        <v>262</v>
      </c>
      <c r="D47" s="151">
        <v>274</v>
      </c>
      <c r="E47" s="251" t="s">
        <v>145</v>
      </c>
      <c r="F47" s="242" t="s">
        <v>146</v>
      </c>
      <c r="G47" s="152">
        <v>10757</v>
      </c>
      <c r="H47" s="152">
        <v>10757</v>
      </c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>
        <v>307</v>
      </c>
      <c r="H48" s="152">
        <v>337</v>
      </c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11064</v>
      </c>
      <c r="H49" s="154">
        <f>SUM(H43:H48)</f>
        <v>11094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262</v>
      </c>
      <c r="D51" s="155">
        <f>SUM(D47:D50)</f>
        <v>274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>
        <v>23</v>
      </c>
      <c r="H53" s="152">
        <v>23</v>
      </c>
    </row>
    <row r="54" spans="1:8" ht="15">
      <c r="A54" s="235" t="s">
        <v>166</v>
      </c>
      <c r="B54" s="249" t="s">
        <v>167</v>
      </c>
      <c r="C54" s="151">
        <v>8</v>
      </c>
      <c r="D54" s="151">
        <v>8</v>
      </c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7430</v>
      </c>
      <c r="D55" s="155">
        <f>D19+D20+D21+D27+D32+D45+D51+D53+D54</f>
        <v>7130</v>
      </c>
      <c r="E55" s="237" t="s">
        <v>172</v>
      </c>
      <c r="F55" s="261" t="s">
        <v>173</v>
      </c>
      <c r="G55" s="154">
        <f>G49+G51+G52+G53+G54</f>
        <v>11087</v>
      </c>
      <c r="H55" s="154">
        <f>H49+H51+H52+H53+H54</f>
        <v>11117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1134</v>
      </c>
      <c r="D58" s="151">
        <v>1227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>
        <v>190</v>
      </c>
      <c r="D59" s="151">
        <v>162</v>
      </c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>
        <v>25</v>
      </c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>
        <v>879</v>
      </c>
      <c r="D61" s="151">
        <v>830</v>
      </c>
      <c r="E61" s="243" t="s">
        <v>189</v>
      </c>
      <c r="F61" s="272" t="s">
        <v>190</v>
      </c>
      <c r="G61" s="154">
        <f>SUM(G62:G68)</f>
        <v>501</v>
      </c>
      <c r="H61" s="154">
        <f>SUM(H62:H68)</f>
        <v>542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/>
      <c r="H62" s="152">
        <v>30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2203</v>
      </c>
      <c r="D64" s="155">
        <f>SUM(D58:D63)</f>
        <v>2244</v>
      </c>
      <c r="E64" s="237" t="s">
        <v>200</v>
      </c>
      <c r="F64" s="242" t="s">
        <v>201</v>
      </c>
      <c r="G64" s="152">
        <v>266</v>
      </c>
      <c r="H64" s="152">
        <v>299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130</v>
      </c>
      <c r="H66" s="152">
        <v>103</v>
      </c>
    </row>
    <row r="67" spans="1:8" ht="15">
      <c r="A67" s="235" t="s">
        <v>207</v>
      </c>
      <c r="B67" s="241" t="s">
        <v>208</v>
      </c>
      <c r="C67" s="151">
        <v>143</v>
      </c>
      <c r="D67" s="151">
        <v>361</v>
      </c>
      <c r="E67" s="237" t="s">
        <v>209</v>
      </c>
      <c r="F67" s="242" t="s">
        <v>210</v>
      </c>
      <c r="G67" s="152">
        <v>34</v>
      </c>
      <c r="H67" s="152">
        <v>25</v>
      </c>
    </row>
    <row r="68" spans="1:8" ht="15">
      <c r="A68" s="235" t="s">
        <v>211</v>
      </c>
      <c r="B68" s="241" t="s">
        <v>212</v>
      </c>
      <c r="C68" s="151">
        <v>766</v>
      </c>
      <c r="D68" s="151">
        <v>775</v>
      </c>
      <c r="E68" s="237" t="s">
        <v>213</v>
      </c>
      <c r="F68" s="242" t="s">
        <v>214</v>
      </c>
      <c r="G68" s="152">
        <v>71</v>
      </c>
      <c r="H68" s="152">
        <v>85</v>
      </c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v>206</v>
      </c>
      <c r="H69" s="152">
        <v>15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707</v>
      </c>
      <c r="H71" s="161">
        <f>H59+H60+H61+H69+H70</f>
        <v>557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61</v>
      </c>
      <c r="D72" s="151">
        <v>152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9</v>
      </c>
      <c r="D74" s="151">
        <v>14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979</v>
      </c>
      <c r="D75" s="155">
        <f>SUM(D67:D74)</f>
        <v>1302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707</v>
      </c>
      <c r="H79" s="162">
        <f>H71+H74+H75+H76</f>
        <v>557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>
        <v>3459</v>
      </c>
      <c r="D83" s="151">
        <v>3459</v>
      </c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3459</v>
      </c>
      <c r="D84" s="155">
        <f>D83+D82+D78</f>
        <v>3459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29</v>
      </c>
      <c r="D87" s="151">
        <v>2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149</v>
      </c>
      <c r="D88" s="151">
        <v>14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>
        <v>6</v>
      </c>
      <c r="D89" s="151">
        <v>6</v>
      </c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184</v>
      </c>
      <c r="D91" s="155">
        <f>SUM(D87:D90)</f>
        <v>22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6825</v>
      </c>
      <c r="D93" s="155">
        <f>D64+D75+D84+D91+D92</f>
        <v>7027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14255</v>
      </c>
      <c r="D94" s="164">
        <f>D93+D55</f>
        <v>14157</v>
      </c>
      <c r="E94" s="449" t="s">
        <v>270</v>
      </c>
      <c r="F94" s="289" t="s">
        <v>271</v>
      </c>
      <c r="G94" s="165">
        <f>G36+G39+G55+G79</f>
        <v>14255</v>
      </c>
      <c r="H94" s="165">
        <f>H36+H39+H55+H79</f>
        <v>14157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852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869</v>
      </c>
      <c r="B98" s="432"/>
      <c r="C98" s="584" t="s">
        <v>273</v>
      </c>
      <c r="D98" s="584"/>
      <c r="E98" s="584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4" t="s">
        <v>857</v>
      </c>
      <c r="D100" s="585"/>
      <c r="E100" s="585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54" bottom="0.58" header="0.32" footer="0.44"/>
  <pageSetup fitToHeight="1000" fitToWidth="1" horizontalDpi="300" verticalDpi="300" orientation="landscape" paperSize="9" scale="76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1">
      <selection activeCell="C17" sqref="C17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9" t="str">
        <f>'справка №1-БАЛАНС'!E3</f>
        <v> "БАЛКАНКАР-ЗАРЯ" АД </v>
      </c>
      <c r="C2" s="589"/>
      <c r="D2" s="589"/>
      <c r="E2" s="589"/>
      <c r="F2" s="576" t="s">
        <v>2</v>
      </c>
      <c r="G2" s="576"/>
      <c r="H2" s="526">
        <f>'справка №1-БАЛАНС'!H3</f>
        <v>814191256</v>
      </c>
    </row>
    <row r="3" spans="1:8" ht="15">
      <c r="A3" s="467" t="s">
        <v>275</v>
      </c>
      <c r="B3" s="589" t="str">
        <f>'справка №1-БАЛАНС'!E4</f>
        <v>НЕКОНСОЛИДИРАН</v>
      </c>
      <c r="C3" s="589"/>
      <c r="D3" s="589"/>
      <c r="E3" s="589"/>
      <c r="F3" s="546" t="s">
        <v>4</v>
      </c>
      <c r="G3" s="527"/>
      <c r="H3" s="527">
        <f>'справка №1-БАЛАНС'!H4</f>
        <v>380</v>
      </c>
    </row>
    <row r="4" spans="1:8" ht="17.25" customHeight="1">
      <c r="A4" s="467" t="s">
        <v>5</v>
      </c>
      <c r="B4" s="590">
        <f>'справка №1-БАЛАНС'!E5</f>
        <v>39538</v>
      </c>
      <c r="C4" s="590"/>
      <c r="D4" s="590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>
        <v>1176</v>
      </c>
      <c r="D9" s="46">
        <v>654</v>
      </c>
      <c r="E9" s="298" t="s">
        <v>285</v>
      </c>
      <c r="F9" s="549" t="s">
        <v>286</v>
      </c>
      <c r="G9" s="550">
        <v>1987</v>
      </c>
      <c r="H9" s="550">
        <v>1281</v>
      </c>
    </row>
    <row r="10" spans="1:8" ht="12">
      <c r="A10" s="298" t="s">
        <v>287</v>
      </c>
      <c r="B10" s="299" t="s">
        <v>288</v>
      </c>
      <c r="C10" s="46">
        <v>211</v>
      </c>
      <c r="D10" s="46">
        <v>98</v>
      </c>
      <c r="E10" s="298" t="s">
        <v>289</v>
      </c>
      <c r="F10" s="549" t="s">
        <v>290</v>
      </c>
      <c r="G10" s="550">
        <v>62</v>
      </c>
      <c r="H10" s="550">
        <v>1</v>
      </c>
    </row>
    <row r="11" spans="1:8" ht="12">
      <c r="A11" s="298" t="s">
        <v>291</v>
      </c>
      <c r="B11" s="299" t="s">
        <v>292</v>
      </c>
      <c r="C11" s="46">
        <v>112</v>
      </c>
      <c r="D11" s="46">
        <v>78</v>
      </c>
      <c r="E11" s="300" t="s">
        <v>293</v>
      </c>
      <c r="F11" s="549" t="s">
        <v>294</v>
      </c>
      <c r="G11" s="550">
        <v>84</v>
      </c>
      <c r="H11" s="550">
        <v>17</v>
      </c>
    </row>
    <row r="12" spans="1:8" ht="12">
      <c r="A12" s="298" t="s">
        <v>295</v>
      </c>
      <c r="B12" s="299" t="s">
        <v>296</v>
      </c>
      <c r="C12" s="46">
        <v>400</v>
      </c>
      <c r="D12" s="46">
        <v>275</v>
      </c>
      <c r="E12" s="300" t="s">
        <v>78</v>
      </c>
      <c r="F12" s="549" t="s">
        <v>297</v>
      </c>
      <c r="G12" s="550">
        <v>37</v>
      </c>
      <c r="H12" s="550">
        <v>67</v>
      </c>
    </row>
    <row r="13" spans="1:18" ht="12">
      <c r="A13" s="298" t="s">
        <v>298</v>
      </c>
      <c r="B13" s="299" t="s">
        <v>299</v>
      </c>
      <c r="C13" s="46">
        <v>79</v>
      </c>
      <c r="D13" s="46">
        <v>64</v>
      </c>
      <c r="E13" s="301" t="s">
        <v>51</v>
      </c>
      <c r="F13" s="551" t="s">
        <v>300</v>
      </c>
      <c r="G13" s="548">
        <f>SUM(G9:G12)</f>
        <v>2170</v>
      </c>
      <c r="H13" s="548">
        <f>SUM(H9:H12)</f>
        <v>1366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>
        <v>66</v>
      </c>
      <c r="D14" s="46">
        <v>25</v>
      </c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>
        <v>-75</v>
      </c>
      <c r="D15" s="47">
        <v>-7</v>
      </c>
      <c r="E15" s="296" t="s">
        <v>305</v>
      </c>
      <c r="F15" s="554" t="s">
        <v>306</v>
      </c>
      <c r="G15" s="550"/>
      <c r="H15" s="550"/>
    </row>
    <row r="16" spans="1:8" ht="12">
      <c r="A16" s="298" t="s">
        <v>307</v>
      </c>
      <c r="B16" s="299" t="s">
        <v>308</v>
      </c>
      <c r="C16" s="47">
        <v>16</v>
      </c>
      <c r="D16" s="47">
        <v>7</v>
      </c>
      <c r="E16" s="298" t="s">
        <v>309</v>
      </c>
      <c r="F16" s="552" t="s">
        <v>310</v>
      </c>
      <c r="G16" s="555"/>
      <c r="H16" s="555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1985</v>
      </c>
      <c r="D19" s="49">
        <f>SUM(D9:D15)+D16</f>
        <v>1194</v>
      </c>
      <c r="E19" s="304" t="s">
        <v>317</v>
      </c>
      <c r="F19" s="552" t="s">
        <v>318</v>
      </c>
      <c r="G19" s="550">
        <v>8</v>
      </c>
      <c r="H19" s="550"/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/>
      <c r="H20" s="550"/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/>
      <c r="H21" s="550"/>
    </row>
    <row r="22" spans="1:8" ht="24">
      <c r="A22" s="304" t="s">
        <v>324</v>
      </c>
      <c r="B22" s="305" t="s">
        <v>325</v>
      </c>
      <c r="C22" s="46">
        <v>201</v>
      </c>
      <c r="D22" s="46">
        <v>59</v>
      </c>
      <c r="E22" s="304" t="s">
        <v>326</v>
      </c>
      <c r="F22" s="552" t="s">
        <v>327</v>
      </c>
      <c r="G22" s="550">
        <v>8</v>
      </c>
      <c r="H22" s="550">
        <v>2</v>
      </c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2" t="s">
        <v>331</v>
      </c>
      <c r="G23" s="550"/>
      <c r="H23" s="550"/>
    </row>
    <row r="24" spans="1:18" ht="12">
      <c r="A24" s="298" t="s">
        <v>332</v>
      </c>
      <c r="B24" s="305" t="s">
        <v>333</v>
      </c>
      <c r="C24" s="46">
        <v>14</v>
      </c>
      <c r="D24" s="46">
        <v>5</v>
      </c>
      <c r="E24" s="301" t="s">
        <v>103</v>
      </c>
      <c r="F24" s="554" t="s">
        <v>334</v>
      </c>
      <c r="G24" s="548">
        <f>SUM(G19:G23)</f>
        <v>16</v>
      </c>
      <c r="H24" s="548">
        <f>SUM(H19:H23)</f>
        <v>2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>
        <v>8</v>
      </c>
      <c r="D25" s="46">
        <v>12</v>
      </c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223</v>
      </c>
      <c r="D26" s="49">
        <f>SUM(D22:D25)</f>
        <v>76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2208</v>
      </c>
      <c r="D28" s="50">
        <f>D26+D19</f>
        <v>1270</v>
      </c>
      <c r="E28" s="127" t="s">
        <v>339</v>
      </c>
      <c r="F28" s="554" t="s">
        <v>340</v>
      </c>
      <c r="G28" s="548">
        <f>G13+G15+G24</f>
        <v>2186</v>
      </c>
      <c r="H28" s="548">
        <f>H13+H15+H24</f>
        <v>1368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0</v>
      </c>
      <c r="D30" s="50">
        <f>IF((H28-D28)&gt;0,H28-D28,0)</f>
        <v>98</v>
      </c>
      <c r="E30" s="127" t="s">
        <v>343</v>
      </c>
      <c r="F30" s="554" t="s">
        <v>344</v>
      </c>
      <c r="G30" s="53">
        <f>IF((C28-G28)&gt;0,C28-G28,0)</f>
        <v>22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853</v>
      </c>
      <c r="B31" s="306" t="s">
        <v>345</v>
      </c>
      <c r="C31" s="46"/>
      <c r="D31" s="46"/>
      <c r="E31" s="296" t="s">
        <v>856</v>
      </c>
      <c r="F31" s="552" t="s">
        <v>346</v>
      </c>
      <c r="G31" s="550"/>
      <c r="H31" s="550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 ht="12">
      <c r="A33" s="128" t="s">
        <v>351</v>
      </c>
      <c r="B33" s="306" t="s">
        <v>352</v>
      </c>
      <c r="C33" s="49">
        <f>C28+C31+C32</f>
        <v>2208</v>
      </c>
      <c r="D33" s="49">
        <f>D28+D31+D32</f>
        <v>1270</v>
      </c>
      <c r="E33" s="127" t="s">
        <v>353</v>
      </c>
      <c r="F33" s="554" t="s">
        <v>354</v>
      </c>
      <c r="G33" s="53">
        <f>G32+G31+G28</f>
        <v>2186</v>
      </c>
      <c r="H33" s="53">
        <f>H32+H31+H28</f>
        <v>1368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0</v>
      </c>
      <c r="D34" s="50">
        <f>IF((H33-D33)&gt;0,H33-D33,0)</f>
        <v>98</v>
      </c>
      <c r="E34" s="128" t="s">
        <v>357</v>
      </c>
      <c r="F34" s="554" t="s">
        <v>358</v>
      </c>
      <c r="G34" s="548">
        <f>IF((C33-G33)&gt;0,C33-G33,0)</f>
        <v>22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/>
      <c r="D36" s="46"/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/>
      <c r="D37" s="430"/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0</v>
      </c>
      <c r="D39" s="460">
        <f>+IF((H33-D33-D35)&gt;0,H33-D33-D35,0)</f>
        <v>98</v>
      </c>
      <c r="E39" s="313" t="s">
        <v>369</v>
      </c>
      <c r="F39" s="558" t="s">
        <v>370</v>
      </c>
      <c r="G39" s="559">
        <f>IF(G34&gt;0,IF(C35+G34&lt;0,0,C35+G34),IF(C34-C35&lt;0,C35-C34,0))</f>
        <v>22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8" t="s">
        <v>373</v>
      </c>
      <c r="G40" s="550"/>
      <c r="H40" s="550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0</v>
      </c>
      <c r="D41" s="52">
        <f>IF(H39=0,IF(D39-D40&gt;0,D39-D40+H40,0),IF(H39-H40&lt;0,H40-H39+D39,0))</f>
        <v>98</v>
      </c>
      <c r="E41" s="127" t="s">
        <v>376</v>
      </c>
      <c r="F41" s="571" t="s">
        <v>377</v>
      </c>
      <c r="G41" s="52">
        <f>IF(C39=0,IF(G39-G40&gt;0,G39-G40+C40,0),IF(C39-C40&lt;0,C40-C39+G40,0))</f>
        <v>22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2208</v>
      </c>
      <c r="D42" s="53">
        <f>D33+D35+D39</f>
        <v>1368</v>
      </c>
      <c r="E42" s="128" t="s">
        <v>380</v>
      </c>
      <c r="F42" s="129" t="s">
        <v>381</v>
      </c>
      <c r="G42" s="53">
        <f>G39+G33</f>
        <v>2208</v>
      </c>
      <c r="H42" s="53">
        <f>H39+H33</f>
        <v>1368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77" t="s">
        <v>863</v>
      </c>
      <c r="B45" s="577"/>
      <c r="C45" s="577"/>
      <c r="D45" s="577"/>
      <c r="E45" s="577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5">
        <v>39562</v>
      </c>
      <c r="C48" s="427" t="s">
        <v>382</v>
      </c>
      <c r="D48" s="587"/>
      <c r="E48" s="587"/>
      <c r="F48" s="587"/>
      <c r="G48" s="587"/>
      <c r="H48" s="587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782</v>
      </c>
      <c r="D50" s="588"/>
      <c r="E50" s="588"/>
      <c r="F50" s="588"/>
      <c r="G50" s="588"/>
      <c r="H50" s="588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 horizontalCentered="1"/>
  <pageMargins left="0.31496062992125984" right="0.2362204724409449" top="0.5" bottom="0.49" header="0.32" footer="0.32"/>
  <pageSetup horizontalDpi="600" verticalDpi="600" orientation="landscape" paperSize="9" scale="7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6">
      <selection activeCell="C48" sqref="C48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 "БАЛКАНКАР-ЗАРЯ" АД </v>
      </c>
      <c r="C4" s="541" t="s">
        <v>2</v>
      </c>
      <c r="D4" s="541">
        <f>'справка №1-БАЛАНС'!H3</f>
        <v>814191256</v>
      </c>
      <c r="E4" s="323"/>
      <c r="F4" s="323"/>
    </row>
    <row r="5" spans="1:4" ht="15">
      <c r="A5" s="470" t="s">
        <v>275</v>
      </c>
      <c r="B5" s="470" t="str">
        <f>'справка №1-БАЛАНС'!E4</f>
        <v>НЕКОНСОЛИДИРАН</v>
      </c>
      <c r="C5" s="542" t="s">
        <v>4</v>
      </c>
      <c r="D5" s="541">
        <f>'справка №1-БАЛАНС'!H4</f>
        <v>380</v>
      </c>
    </row>
    <row r="6" spans="1:6" ht="12" customHeight="1">
      <c r="A6" s="471" t="s">
        <v>5</v>
      </c>
      <c r="B6" s="506">
        <f>'справка №1-БАЛАНС'!E5</f>
        <v>39538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2497</v>
      </c>
      <c r="D10" s="54">
        <v>1261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-1732</v>
      </c>
      <c r="D11" s="54">
        <v>-600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-437</v>
      </c>
      <c r="D13" s="54">
        <v>-339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>
        <v>173</v>
      </c>
      <c r="D14" s="54">
        <v>-10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>
        <v>1</v>
      </c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>
        <v>-7</v>
      </c>
      <c r="D18" s="54">
        <v>-1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11</v>
      </c>
      <c r="D19" s="54">
        <v>-41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506</v>
      </c>
      <c r="D20" s="55">
        <f>SUM(D10:D19)</f>
        <v>270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>
        <v>-357</v>
      </c>
      <c r="D22" s="54">
        <v>-158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>
        <v>115</v>
      </c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>
        <v>-100</v>
      </c>
      <c r="D27" s="54">
        <v>-25</v>
      </c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-342</v>
      </c>
      <c r="D32" s="55">
        <f>SUM(D22:D31)</f>
        <v>-183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/>
      <c r="D36" s="54"/>
      <c r="E36" s="130"/>
      <c r="F36" s="130"/>
    </row>
    <row r="37" spans="1:6" ht="12">
      <c r="A37" s="332" t="s">
        <v>438</v>
      </c>
      <c r="B37" s="333" t="s">
        <v>439</v>
      </c>
      <c r="C37" s="54"/>
      <c r="D37" s="54"/>
      <c r="E37" s="130"/>
      <c r="F37" s="130"/>
    </row>
    <row r="38" spans="1:6" ht="12">
      <c r="A38" s="332" t="s">
        <v>440</v>
      </c>
      <c r="B38" s="333" t="s">
        <v>441</v>
      </c>
      <c r="C38" s="54"/>
      <c r="D38" s="54"/>
      <c r="E38" s="130"/>
      <c r="F38" s="130"/>
    </row>
    <row r="39" spans="1:6" ht="12">
      <c r="A39" s="332" t="s">
        <v>442</v>
      </c>
      <c r="B39" s="333" t="s">
        <v>443</v>
      </c>
      <c r="C39" s="54"/>
      <c r="D39" s="54">
        <v>-53</v>
      </c>
      <c r="E39" s="130"/>
      <c r="F39" s="130"/>
    </row>
    <row r="40" spans="1:6" ht="12">
      <c r="A40" s="332" t="s">
        <v>444</v>
      </c>
      <c r="B40" s="333" t="s">
        <v>445</v>
      </c>
      <c r="C40" s="54"/>
      <c r="D40" s="54"/>
      <c r="E40" s="130"/>
      <c r="F40" s="130"/>
    </row>
    <row r="41" spans="1:8" ht="12">
      <c r="A41" s="332" t="s">
        <v>446</v>
      </c>
      <c r="B41" s="333" t="s">
        <v>447</v>
      </c>
      <c r="C41" s="54">
        <v>-2</v>
      </c>
      <c r="D41" s="54">
        <v>-12</v>
      </c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-2</v>
      </c>
      <c r="D42" s="55">
        <f>SUM(D34:D41)</f>
        <v>-65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162</v>
      </c>
      <c r="D43" s="55">
        <f>D42+D32+D20</f>
        <v>22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22</v>
      </c>
      <c r="D44" s="132">
        <v>71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184</v>
      </c>
      <c r="D45" s="55">
        <f>D44+D43</f>
        <v>93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v>178</v>
      </c>
      <c r="D46" s="56">
        <v>88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>
        <v>6</v>
      </c>
      <c r="D47" s="56">
        <v>5</v>
      </c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870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578"/>
      <c r="D50" s="578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782</v>
      </c>
      <c r="C52" s="578"/>
      <c r="D52" s="578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1">
      <selection activeCell="A39" sqref="A39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79" t="s">
        <v>460</v>
      </c>
      <c r="B1" s="579"/>
      <c r="C1" s="579"/>
      <c r="D1" s="579"/>
      <c r="E1" s="579"/>
      <c r="F1" s="579"/>
      <c r="G1" s="579"/>
      <c r="H1" s="579"/>
      <c r="I1" s="579"/>
      <c r="J1" s="579"/>
      <c r="K1" s="579"/>
      <c r="L1" s="579"/>
      <c r="M1" s="579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2" t="str">
        <f>'справка №1-БАЛАНС'!E3</f>
        <v> "БАЛКАНКАР-ЗАРЯ" АД </v>
      </c>
      <c r="C3" s="592"/>
      <c r="D3" s="592"/>
      <c r="E3" s="592"/>
      <c r="F3" s="592"/>
      <c r="G3" s="592"/>
      <c r="H3" s="592"/>
      <c r="I3" s="592"/>
      <c r="J3" s="476"/>
      <c r="K3" s="594" t="s">
        <v>2</v>
      </c>
      <c r="L3" s="594"/>
      <c r="M3" s="478">
        <f>'справка №1-БАЛАНС'!H3</f>
        <v>814191256</v>
      </c>
      <c r="N3" s="2"/>
    </row>
    <row r="4" spans="1:15" s="532" customFormat="1" ht="13.5" customHeight="1">
      <c r="A4" s="467" t="s">
        <v>461</v>
      </c>
      <c r="B4" s="592" t="str">
        <f>'справка №1-БАЛАНС'!E4</f>
        <v>НЕКОНСОЛИДИРАН</v>
      </c>
      <c r="C4" s="592"/>
      <c r="D4" s="592"/>
      <c r="E4" s="592"/>
      <c r="F4" s="592"/>
      <c r="G4" s="592"/>
      <c r="H4" s="592"/>
      <c r="I4" s="592"/>
      <c r="J4" s="136"/>
      <c r="K4" s="595" t="s">
        <v>4</v>
      </c>
      <c r="L4" s="595"/>
      <c r="M4" s="478">
        <f>'справка №1-БАЛАНС'!H4</f>
        <v>380</v>
      </c>
      <c r="N4" s="3"/>
      <c r="O4" s="3"/>
    </row>
    <row r="5" spans="1:14" s="532" customFormat="1" ht="12.75" customHeight="1">
      <c r="A5" s="467" t="s">
        <v>5</v>
      </c>
      <c r="B5" s="596">
        <f>'справка №1-БАЛАНС'!E5</f>
        <v>39538</v>
      </c>
      <c r="C5" s="596"/>
      <c r="D5" s="596"/>
      <c r="E5" s="596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3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1322</v>
      </c>
      <c r="D11" s="58">
        <f>'справка №1-БАЛАНС'!H19</f>
        <v>0</v>
      </c>
      <c r="E11" s="58">
        <f>'справка №1-БАЛАНС'!H20</f>
        <v>865</v>
      </c>
      <c r="F11" s="58">
        <f>'справка №1-БАЛАНС'!H22</f>
        <v>113</v>
      </c>
      <c r="G11" s="58">
        <f>'справка №1-БАЛАНС'!H23</f>
        <v>0</v>
      </c>
      <c r="H11" s="60">
        <v>105</v>
      </c>
      <c r="I11" s="58">
        <f>'справка №1-БАЛАНС'!H28+'справка №1-БАЛАНС'!H31</f>
        <v>78</v>
      </c>
      <c r="J11" s="58">
        <f>'справка №1-БАЛАНС'!H29+'справка №1-БАЛАНС'!H32</f>
        <v>0</v>
      </c>
      <c r="K11" s="60"/>
      <c r="L11" s="344">
        <f>SUM(C11:K11)</f>
        <v>2483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1322</v>
      </c>
      <c r="D15" s="61">
        <f aca="true" t="shared" si="2" ref="D15:M15">D11+D12</f>
        <v>0</v>
      </c>
      <c r="E15" s="61">
        <f t="shared" si="2"/>
        <v>865</v>
      </c>
      <c r="F15" s="61">
        <f t="shared" si="2"/>
        <v>113</v>
      </c>
      <c r="G15" s="61">
        <f t="shared" si="2"/>
        <v>0</v>
      </c>
      <c r="H15" s="61">
        <f t="shared" si="2"/>
        <v>105</v>
      </c>
      <c r="I15" s="61">
        <f t="shared" si="2"/>
        <v>78</v>
      </c>
      <c r="J15" s="61">
        <f t="shared" si="2"/>
        <v>0</v>
      </c>
      <c r="K15" s="61">
        <f t="shared" si="2"/>
        <v>0</v>
      </c>
      <c r="L15" s="344">
        <f t="shared" si="1"/>
        <v>2483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-22</v>
      </c>
      <c r="K16" s="60"/>
      <c r="L16" s="344">
        <f t="shared" si="1"/>
        <v>-22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1322</v>
      </c>
      <c r="D29" s="59">
        <f aca="true" t="shared" si="6" ref="D29:M29">D17+D20+D21+D24+D28+D27+D15+D16</f>
        <v>0</v>
      </c>
      <c r="E29" s="59">
        <f t="shared" si="6"/>
        <v>865</v>
      </c>
      <c r="F29" s="59">
        <f t="shared" si="6"/>
        <v>113</v>
      </c>
      <c r="G29" s="59">
        <f t="shared" si="6"/>
        <v>0</v>
      </c>
      <c r="H29" s="59">
        <f t="shared" si="6"/>
        <v>105</v>
      </c>
      <c r="I29" s="59">
        <f t="shared" si="6"/>
        <v>78</v>
      </c>
      <c r="J29" s="59">
        <f t="shared" si="6"/>
        <v>-22</v>
      </c>
      <c r="K29" s="59">
        <f t="shared" si="6"/>
        <v>0</v>
      </c>
      <c r="L29" s="344">
        <f t="shared" si="1"/>
        <v>2461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1322</v>
      </c>
      <c r="D32" s="59">
        <f t="shared" si="7"/>
        <v>0</v>
      </c>
      <c r="E32" s="59">
        <f t="shared" si="7"/>
        <v>865</v>
      </c>
      <c r="F32" s="59">
        <f t="shared" si="7"/>
        <v>113</v>
      </c>
      <c r="G32" s="59">
        <f t="shared" si="7"/>
        <v>0</v>
      </c>
      <c r="H32" s="59">
        <f t="shared" si="7"/>
        <v>105</v>
      </c>
      <c r="I32" s="59">
        <f t="shared" si="7"/>
        <v>78</v>
      </c>
      <c r="J32" s="59">
        <f t="shared" si="7"/>
        <v>-22</v>
      </c>
      <c r="K32" s="59">
        <f t="shared" si="7"/>
        <v>0</v>
      </c>
      <c r="L32" s="344">
        <f t="shared" si="1"/>
        <v>2461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3" t="s">
        <v>864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871</v>
      </c>
      <c r="B38" s="19"/>
      <c r="C38" s="15"/>
      <c r="D38" s="591" t="s">
        <v>522</v>
      </c>
      <c r="E38" s="591"/>
      <c r="F38" s="591"/>
      <c r="G38" s="591"/>
      <c r="H38" s="591"/>
      <c r="I38" s="591"/>
      <c r="J38" s="15" t="s">
        <v>859</v>
      </c>
      <c r="K38" s="15"/>
      <c r="L38" s="591"/>
      <c r="M38" s="591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>
        <v>105</v>
      </c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16">
      <selection activeCell="E30" sqref="E30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7" t="s">
        <v>384</v>
      </c>
      <c r="B2" s="598"/>
      <c r="C2" s="599" t="str">
        <f>'справка №1-БАЛАНС'!E3</f>
        <v> "БАЛКАНКАР-ЗАРЯ" АД </v>
      </c>
      <c r="D2" s="599"/>
      <c r="E2" s="599"/>
      <c r="F2" s="599"/>
      <c r="G2" s="599"/>
      <c r="H2" s="599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814191256</v>
      </c>
      <c r="P2" s="483"/>
      <c r="Q2" s="483"/>
      <c r="R2" s="526"/>
    </row>
    <row r="3" spans="1:18" ht="15">
      <c r="A3" s="597" t="s">
        <v>5</v>
      </c>
      <c r="B3" s="598"/>
      <c r="C3" s="600">
        <f>'справка №1-БАЛАНС'!E5</f>
        <v>39538</v>
      </c>
      <c r="D3" s="600"/>
      <c r="E3" s="600"/>
      <c r="F3" s="485"/>
      <c r="G3" s="485"/>
      <c r="H3" s="485"/>
      <c r="I3" s="485"/>
      <c r="J3" s="485"/>
      <c r="K3" s="485"/>
      <c r="L3" s="485"/>
      <c r="M3" s="601" t="s">
        <v>4</v>
      </c>
      <c r="N3" s="601"/>
      <c r="O3" s="482">
        <f>'справка №1-БАЛАНС'!H4</f>
        <v>380</v>
      </c>
      <c r="P3" s="486"/>
      <c r="Q3" s="486"/>
      <c r="R3" s="527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602" t="s">
        <v>464</v>
      </c>
      <c r="B5" s="603"/>
      <c r="C5" s="606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11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11" t="s">
        <v>530</v>
      </c>
      <c r="R5" s="611" t="s">
        <v>531</v>
      </c>
    </row>
    <row r="6" spans="1:18" s="100" customFormat="1" ht="48">
      <c r="A6" s="604"/>
      <c r="B6" s="605"/>
      <c r="C6" s="607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12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12"/>
      <c r="R6" s="612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>
        <v>278</v>
      </c>
      <c r="E9" s="189"/>
      <c r="F9" s="189"/>
      <c r="G9" s="74">
        <f>D9+E9-F9</f>
        <v>278</v>
      </c>
      <c r="H9" s="65"/>
      <c r="I9" s="65"/>
      <c r="J9" s="74">
        <f>G9+H9-I9</f>
        <v>278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278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>
        <v>3339</v>
      </c>
      <c r="E10" s="189"/>
      <c r="F10" s="189"/>
      <c r="G10" s="74">
        <f aca="true" t="shared" si="2" ref="G10:G39">D10+E10-F10</f>
        <v>3339</v>
      </c>
      <c r="H10" s="65"/>
      <c r="I10" s="65"/>
      <c r="J10" s="74">
        <f aca="true" t="shared" si="3" ref="J10:J39">G10+H10-I10</f>
        <v>3339</v>
      </c>
      <c r="K10" s="65">
        <v>1831</v>
      </c>
      <c r="L10" s="65">
        <v>33</v>
      </c>
      <c r="M10" s="65"/>
      <c r="N10" s="74">
        <f aca="true" t="shared" si="4" ref="N10:N39">K10+L10-M10</f>
        <v>1864</v>
      </c>
      <c r="O10" s="65"/>
      <c r="P10" s="65"/>
      <c r="Q10" s="74">
        <f t="shared" si="0"/>
        <v>1864</v>
      </c>
      <c r="R10" s="74">
        <f t="shared" si="1"/>
        <v>1475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>
        <v>1910</v>
      </c>
      <c r="E11" s="189">
        <v>3</v>
      </c>
      <c r="F11" s="189"/>
      <c r="G11" s="74">
        <f t="shared" si="2"/>
        <v>1913</v>
      </c>
      <c r="H11" s="65"/>
      <c r="I11" s="65"/>
      <c r="J11" s="74">
        <f t="shared" si="3"/>
        <v>1913</v>
      </c>
      <c r="K11" s="65">
        <v>1435</v>
      </c>
      <c r="L11" s="65">
        <v>44</v>
      </c>
      <c r="M11" s="65"/>
      <c r="N11" s="74">
        <f t="shared" si="4"/>
        <v>1479</v>
      </c>
      <c r="O11" s="65"/>
      <c r="P11" s="65"/>
      <c r="Q11" s="74">
        <f t="shared" si="0"/>
        <v>1479</v>
      </c>
      <c r="R11" s="74">
        <f t="shared" si="1"/>
        <v>434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>
        <v>385</v>
      </c>
      <c r="E12" s="189"/>
      <c r="F12" s="189"/>
      <c r="G12" s="74">
        <f t="shared" si="2"/>
        <v>385</v>
      </c>
      <c r="H12" s="65"/>
      <c r="I12" s="65"/>
      <c r="J12" s="74">
        <f t="shared" si="3"/>
        <v>385</v>
      </c>
      <c r="K12" s="65">
        <v>208</v>
      </c>
      <c r="L12" s="65">
        <v>3</v>
      </c>
      <c r="M12" s="65"/>
      <c r="N12" s="74">
        <f t="shared" si="4"/>
        <v>211</v>
      </c>
      <c r="O12" s="65"/>
      <c r="P12" s="65"/>
      <c r="Q12" s="74">
        <f t="shared" si="0"/>
        <v>211</v>
      </c>
      <c r="R12" s="74">
        <f t="shared" si="1"/>
        <v>174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>
        <v>604</v>
      </c>
      <c r="E13" s="189"/>
      <c r="F13" s="189"/>
      <c r="G13" s="74">
        <f t="shared" si="2"/>
        <v>604</v>
      </c>
      <c r="H13" s="65"/>
      <c r="I13" s="65"/>
      <c r="J13" s="74">
        <f t="shared" si="3"/>
        <v>604</v>
      </c>
      <c r="K13" s="65">
        <v>165</v>
      </c>
      <c r="L13" s="65">
        <v>31</v>
      </c>
      <c r="M13" s="65"/>
      <c r="N13" s="74">
        <f t="shared" si="4"/>
        <v>196</v>
      </c>
      <c r="O13" s="65"/>
      <c r="P13" s="65"/>
      <c r="Q13" s="74">
        <f t="shared" si="0"/>
        <v>196</v>
      </c>
      <c r="R13" s="74">
        <f t="shared" si="1"/>
        <v>408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>
        <v>33</v>
      </c>
      <c r="E14" s="189"/>
      <c r="F14" s="189"/>
      <c r="G14" s="74">
        <f t="shared" si="2"/>
        <v>33</v>
      </c>
      <c r="H14" s="65"/>
      <c r="I14" s="65"/>
      <c r="J14" s="74">
        <f t="shared" si="3"/>
        <v>33</v>
      </c>
      <c r="K14" s="65">
        <v>24</v>
      </c>
      <c r="L14" s="65">
        <v>1</v>
      </c>
      <c r="M14" s="65"/>
      <c r="N14" s="74">
        <f t="shared" si="4"/>
        <v>25</v>
      </c>
      <c r="O14" s="65"/>
      <c r="P14" s="65"/>
      <c r="Q14" s="74">
        <f t="shared" si="0"/>
        <v>25</v>
      </c>
      <c r="R14" s="74">
        <f t="shared" si="1"/>
        <v>8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860</v>
      </c>
      <c r="B15" s="374" t="s">
        <v>861</v>
      </c>
      <c r="C15" s="456" t="s">
        <v>862</v>
      </c>
      <c r="D15" s="457">
        <v>561</v>
      </c>
      <c r="E15" s="457">
        <v>321</v>
      </c>
      <c r="F15" s="457">
        <v>3</v>
      </c>
      <c r="G15" s="74">
        <f t="shared" si="2"/>
        <v>879</v>
      </c>
      <c r="H15" s="458"/>
      <c r="I15" s="458"/>
      <c r="J15" s="74">
        <f t="shared" si="3"/>
        <v>879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879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562</v>
      </c>
      <c r="B16" s="193" t="s">
        <v>563</v>
      </c>
      <c r="C16" s="367" t="s">
        <v>564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7110</v>
      </c>
      <c r="E17" s="194">
        <f>SUM(E9:E16)</f>
        <v>324</v>
      </c>
      <c r="F17" s="194">
        <f>SUM(F9:F16)</f>
        <v>3</v>
      </c>
      <c r="G17" s="74">
        <f t="shared" si="2"/>
        <v>7431</v>
      </c>
      <c r="H17" s="75">
        <f>SUM(H9:H16)</f>
        <v>0</v>
      </c>
      <c r="I17" s="75">
        <f>SUM(I9:I16)</f>
        <v>0</v>
      </c>
      <c r="J17" s="74">
        <f t="shared" si="3"/>
        <v>7431</v>
      </c>
      <c r="K17" s="75">
        <f>SUM(K9:K16)</f>
        <v>3663</v>
      </c>
      <c r="L17" s="75">
        <f>SUM(L9:L16)</f>
        <v>112</v>
      </c>
      <c r="M17" s="75">
        <f>SUM(M9:M16)</f>
        <v>0</v>
      </c>
      <c r="N17" s="74">
        <f t="shared" si="4"/>
        <v>3775</v>
      </c>
      <c r="O17" s="75">
        <f>SUM(O9:O16)</f>
        <v>0</v>
      </c>
      <c r="P17" s="75">
        <f>SUM(P9:P16)</f>
        <v>0</v>
      </c>
      <c r="Q17" s="74">
        <f t="shared" si="5"/>
        <v>3775</v>
      </c>
      <c r="R17" s="74">
        <f t="shared" si="6"/>
        <v>3656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/>
      <c r="E21" s="189">
        <v>3</v>
      </c>
      <c r="F21" s="189"/>
      <c r="G21" s="74">
        <f t="shared" si="2"/>
        <v>3</v>
      </c>
      <c r="H21" s="65"/>
      <c r="I21" s="65"/>
      <c r="J21" s="74">
        <f t="shared" si="3"/>
        <v>3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3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>
        <v>1</v>
      </c>
      <c r="E22" s="189"/>
      <c r="F22" s="189"/>
      <c r="G22" s="74">
        <f t="shared" si="2"/>
        <v>1</v>
      </c>
      <c r="H22" s="65"/>
      <c r="I22" s="65"/>
      <c r="J22" s="74">
        <f t="shared" si="3"/>
        <v>1</v>
      </c>
      <c r="K22" s="65">
        <v>1</v>
      </c>
      <c r="L22" s="65"/>
      <c r="M22" s="65"/>
      <c r="N22" s="74">
        <f t="shared" si="4"/>
        <v>1</v>
      </c>
      <c r="O22" s="65"/>
      <c r="P22" s="65"/>
      <c r="Q22" s="74">
        <f t="shared" si="5"/>
        <v>1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839</v>
      </c>
      <c r="C25" s="376" t="s">
        <v>583</v>
      </c>
      <c r="D25" s="190">
        <f>SUM(D21:D24)</f>
        <v>1</v>
      </c>
      <c r="E25" s="190">
        <f aca="true" t="shared" si="7" ref="E25:P25">SUM(E21:E24)</f>
        <v>3</v>
      </c>
      <c r="F25" s="190">
        <f t="shared" si="7"/>
        <v>0</v>
      </c>
      <c r="G25" s="67">
        <f t="shared" si="2"/>
        <v>4</v>
      </c>
      <c r="H25" s="66">
        <f t="shared" si="7"/>
        <v>0</v>
      </c>
      <c r="I25" s="66">
        <f t="shared" si="7"/>
        <v>0</v>
      </c>
      <c r="J25" s="67">
        <f t="shared" si="3"/>
        <v>4</v>
      </c>
      <c r="K25" s="66">
        <f t="shared" si="7"/>
        <v>1</v>
      </c>
      <c r="L25" s="66">
        <f t="shared" si="7"/>
        <v>0</v>
      </c>
      <c r="M25" s="66">
        <f t="shared" si="7"/>
        <v>0</v>
      </c>
      <c r="N25" s="67">
        <f t="shared" si="4"/>
        <v>1</v>
      </c>
      <c r="O25" s="66">
        <f t="shared" si="7"/>
        <v>0</v>
      </c>
      <c r="P25" s="66">
        <f t="shared" si="7"/>
        <v>0</v>
      </c>
      <c r="Q25" s="67">
        <f t="shared" si="5"/>
        <v>1</v>
      </c>
      <c r="R25" s="67">
        <f t="shared" si="6"/>
        <v>3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854</v>
      </c>
      <c r="C27" s="380" t="s">
        <v>586</v>
      </c>
      <c r="D27" s="192">
        <f>SUM(D28:D31)</f>
        <v>3401</v>
      </c>
      <c r="E27" s="192">
        <f aca="true" t="shared" si="8" ref="E27:P27">SUM(E28:E31)</f>
        <v>100</v>
      </c>
      <c r="F27" s="192">
        <f t="shared" si="8"/>
        <v>0</v>
      </c>
      <c r="G27" s="71">
        <f t="shared" si="2"/>
        <v>3501</v>
      </c>
      <c r="H27" s="70">
        <f t="shared" si="8"/>
        <v>0</v>
      </c>
      <c r="I27" s="70">
        <f t="shared" si="8"/>
        <v>0</v>
      </c>
      <c r="J27" s="71">
        <f t="shared" si="3"/>
        <v>3501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3501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>
        <v>3376</v>
      </c>
      <c r="E28" s="189"/>
      <c r="F28" s="189"/>
      <c r="G28" s="74">
        <f t="shared" si="2"/>
        <v>3376</v>
      </c>
      <c r="H28" s="65"/>
      <c r="I28" s="65"/>
      <c r="J28" s="74">
        <f t="shared" si="3"/>
        <v>3376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3376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>
        <v>25</v>
      </c>
      <c r="E29" s="189">
        <v>100</v>
      </c>
      <c r="F29" s="189"/>
      <c r="G29" s="74">
        <f t="shared" si="2"/>
        <v>125</v>
      </c>
      <c r="H29" s="72"/>
      <c r="I29" s="72"/>
      <c r="J29" s="74">
        <f t="shared" si="3"/>
        <v>125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125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855</v>
      </c>
      <c r="C38" s="369" t="s">
        <v>602</v>
      </c>
      <c r="D38" s="194">
        <f>D27+D32+D37</f>
        <v>3401</v>
      </c>
      <c r="E38" s="194">
        <f aca="true" t="shared" si="12" ref="E38:P38">E27+E32+E37</f>
        <v>100</v>
      </c>
      <c r="F38" s="194">
        <f t="shared" si="12"/>
        <v>0</v>
      </c>
      <c r="G38" s="74">
        <f t="shared" si="2"/>
        <v>3501</v>
      </c>
      <c r="H38" s="75">
        <f t="shared" si="12"/>
        <v>0</v>
      </c>
      <c r="I38" s="75">
        <f t="shared" si="12"/>
        <v>0</v>
      </c>
      <c r="J38" s="74">
        <f t="shared" si="3"/>
        <v>3501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3501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603</v>
      </c>
      <c r="B39" s="370" t="s">
        <v>604</v>
      </c>
      <c r="C39" s="369" t="s">
        <v>605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10512</v>
      </c>
      <c r="E40" s="438">
        <f>E17+E18+E19+E25+E38+E39</f>
        <v>427</v>
      </c>
      <c r="F40" s="438">
        <f aca="true" t="shared" si="13" ref="F40:R40">F17+F18+F19+F25+F38+F39</f>
        <v>3</v>
      </c>
      <c r="G40" s="438">
        <f t="shared" si="13"/>
        <v>10936</v>
      </c>
      <c r="H40" s="438">
        <f t="shared" si="13"/>
        <v>0</v>
      </c>
      <c r="I40" s="438">
        <f t="shared" si="13"/>
        <v>0</v>
      </c>
      <c r="J40" s="438">
        <f t="shared" si="13"/>
        <v>10936</v>
      </c>
      <c r="K40" s="438">
        <f t="shared" si="13"/>
        <v>3664</v>
      </c>
      <c r="L40" s="438">
        <f t="shared" si="13"/>
        <v>112</v>
      </c>
      <c r="M40" s="438">
        <f t="shared" si="13"/>
        <v>0</v>
      </c>
      <c r="N40" s="438">
        <f t="shared" si="13"/>
        <v>3776</v>
      </c>
      <c r="O40" s="438">
        <f t="shared" si="13"/>
        <v>0</v>
      </c>
      <c r="P40" s="438">
        <f t="shared" si="13"/>
        <v>0</v>
      </c>
      <c r="Q40" s="438">
        <f t="shared" si="13"/>
        <v>3776</v>
      </c>
      <c r="R40" s="438">
        <f t="shared" si="13"/>
        <v>7160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872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08"/>
      <c r="L44" s="608"/>
      <c r="M44" s="608"/>
      <c r="N44" s="608"/>
      <c r="O44" s="609" t="s">
        <v>782</v>
      </c>
      <c r="P44" s="610"/>
      <c r="Q44" s="610"/>
      <c r="R44" s="610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4">
      <selection activeCell="C22" sqref="C22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6" t="s">
        <v>610</v>
      </c>
      <c r="B1" s="616"/>
      <c r="C1" s="616"/>
      <c r="D1" s="616"/>
      <c r="E1" s="616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384</v>
      </c>
      <c r="B3" s="619" t="str">
        <f>'справка №1-БАЛАНС'!E3</f>
        <v> "БАЛКАНКАР-ЗАРЯ" АД </v>
      </c>
      <c r="C3" s="620"/>
      <c r="D3" s="526" t="s">
        <v>2</v>
      </c>
      <c r="E3" s="107">
        <f>'справка №1-БАЛАНС'!H3</f>
        <v>814191256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7">
        <f>'справка №1-БАЛАНС'!E5</f>
        <v>39538</v>
      </c>
      <c r="C4" s="618"/>
      <c r="D4" s="527" t="s">
        <v>4</v>
      </c>
      <c r="E4" s="107">
        <f>'справка №1-БАЛАНС'!H4</f>
        <v>380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611</v>
      </c>
      <c r="B5" s="496"/>
      <c r="C5" s="497"/>
      <c r="D5" s="107"/>
      <c r="E5" s="498" t="s">
        <v>612</v>
      </c>
    </row>
    <row r="6" spans="1:14" s="100" customFormat="1" ht="12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262</v>
      </c>
      <c r="D11" s="119">
        <f>SUM(D12:D14)</f>
        <v>0</v>
      </c>
      <c r="E11" s="120">
        <f>SUM(E12:E14)</f>
        <v>262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>
        <v>216</v>
      </c>
      <c r="D12" s="108"/>
      <c r="E12" s="120">
        <f aca="true" t="shared" si="0" ref="E12:E42">C12-D12</f>
        <v>216</v>
      </c>
      <c r="F12" s="106"/>
    </row>
    <row r="13" spans="1:6" ht="12">
      <c r="A13" s="396" t="s">
        <v>624</v>
      </c>
      <c r="B13" s="397" t="s">
        <v>625</v>
      </c>
      <c r="C13" s="108">
        <v>46</v>
      </c>
      <c r="D13" s="108"/>
      <c r="E13" s="120">
        <f t="shared" si="0"/>
        <v>46</v>
      </c>
      <c r="F13" s="106"/>
    </row>
    <row r="14" spans="1:6" ht="12">
      <c r="A14" s="396" t="s">
        <v>626</v>
      </c>
      <c r="B14" s="397" t="s">
        <v>627</v>
      </c>
      <c r="C14" s="108"/>
      <c r="D14" s="108"/>
      <c r="E14" s="120">
        <f t="shared" si="0"/>
        <v>0</v>
      </c>
      <c r="F14" s="106"/>
    </row>
    <row r="15" spans="1:6" ht="12">
      <c r="A15" s="396" t="s">
        <v>628</v>
      </c>
      <c r="B15" s="397" t="s">
        <v>629</v>
      </c>
      <c r="C15" s="108"/>
      <c r="D15" s="108"/>
      <c r="E15" s="120">
        <f t="shared" si="0"/>
        <v>0</v>
      </c>
      <c r="F15" s="106"/>
    </row>
    <row r="16" spans="1:15" ht="12">
      <c r="A16" s="396" t="s">
        <v>630</v>
      </c>
      <c r="B16" s="397" t="s">
        <v>631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/>
      <c r="D17" s="108"/>
      <c r="E17" s="120">
        <f t="shared" si="0"/>
        <v>0</v>
      </c>
      <c r="F17" s="106"/>
    </row>
    <row r="18" spans="1:6" ht="12">
      <c r="A18" s="396" t="s">
        <v>626</v>
      </c>
      <c r="B18" s="397" t="s">
        <v>634</v>
      </c>
      <c r="C18" s="108"/>
      <c r="D18" s="108"/>
      <c r="E18" s="120">
        <f t="shared" si="0"/>
        <v>0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262</v>
      </c>
      <c r="D19" s="104">
        <f>D11+D15+D16</f>
        <v>0</v>
      </c>
      <c r="E19" s="118">
        <f>E11+E15+E16</f>
        <v>262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>
        <v>8</v>
      </c>
      <c r="D21" s="108"/>
      <c r="E21" s="120">
        <f t="shared" si="0"/>
        <v>8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143</v>
      </c>
      <c r="D24" s="119">
        <f>SUM(D25:D27)</f>
        <v>143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>
        <v>78</v>
      </c>
      <c r="D25" s="108">
        <v>78</v>
      </c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>
        <v>65</v>
      </c>
      <c r="D26" s="108">
        <v>65</v>
      </c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/>
      <c r="D27" s="108"/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>
        <v>766</v>
      </c>
      <c r="D28" s="108">
        <v>766</v>
      </c>
      <c r="E28" s="120">
        <f t="shared" si="0"/>
        <v>0</v>
      </c>
      <c r="F28" s="106"/>
    </row>
    <row r="29" spans="1:6" ht="12">
      <c r="A29" s="396" t="s">
        <v>651</v>
      </c>
      <c r="B29" s="397" t="s">
        <v>652</v>
      </c>
      <c r="C29" s="108"/>
      <c r="D29" s="108"/>
      <c r="E29" s="120">
        <f t="shared" si="0"/>
        <v>0</v>
      </c>
      <c r="F29" s="106"/>
    </row>
    <row r="30" spans="1:6" ht="12">
      <c r="A30" s="396" t="s">
        <v>653</v>
      </c>
      <c r="B30" s="397" t="s">
        <v>654</v>
      </c>
      <c r="C30" s="108"/>
      <c r="D30" s="108"/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/>
      <c r="D31" s="108"/>
      <c r="E31" s="120">
        <f t="shared" si="0"/>
        <v>0</v>
      </c>
      <c r="F31" s="106"/>
    </row>
    <row r="32" spans="1:6" ht="12">
      <c r="A32" s="396" t="s">
        <v>657</v>
      </c>
      <c r="B32" s="397" t="s">
        <v>658</v>
      </c>
      <c r="C32" s="108"/>
      <c r="D32" s="108"/>
      <c r="E32" s="120">
        <f t="shared" si="0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61</v>
      </c>
      <c r="D33" s="105">
        <f>SUM(D34:D37)</f>
        <v>61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/>
      <c r="D34" s="108"/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>
        <v>61</v>
      </c>
      <c r="D35" s="108">
        <v>61</v>
      </c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/>
      <c r="D36" s="108"/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/>
      <c r="D37" s="108"/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9</v>
      </c>
      <c r="D38" s="105">
        <f>SUM(D39:D42)</f>
        <v>9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/>
      <c r="D39" s="108"/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>
        <v>9</v>
      </c>
      <c r="D42" s="108">
        <v>9</v>
      </c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979</v>
      </c>
      <c r="D43" s="104">
        <f>D24+D28+D29+D31+D30+D32+D33+D38</f>
        <v>979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1249</v>
      </c>
      <c r="D44" s="103">
        <f>D43+D21+D19+D9</f>
        <v>979</v>
      </c>
      <c r="E44" s="118">
        <f>E43+E21+E19+E9</f>
        <v>270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/>
      <c r="D53" s="108"/>
      <c r="E53" s="119">
        <f>C53-D53</f>
        <v>0</v>
      </c>
      <c r="F53" s="108"/>
    </row>
    <row r="54" spans="1:6" ht="12">
      <c r="A54" s="396" t="s">
        <v>692</v>
      </c>
      <c r="B54" s="397" t="s">
        <v>693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677</v>
      </c>
      <c r="B55" s="397" t="s">
        <v>694</v>
      </c>
      <c r="C55" s="108"/>
      <c r="D55" s="108"/>
      <c r="E55" s="119">
        <f t="shared" si="1"/>
        <v>0</v>
      </c>
      <c r="F55" s="108"/>
    </row>
    <row r="56" spans="1:16" ht="24">
      <c r="A56" s="396" t="s">
        <v>695</v>
      </c>
      <c r="B56" s="397" t="s">
        <v>696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/>
      <c r="D57" s="108"/>
      <c r="E57" s="119">
        <f t="shared" si="1"/>
        <v>0</v>
      </c>
      <c r="F57" s="108"/>
    </row>
    <row r="58" spans="1:6" ht="12">
      <c r="A58" s="406" t="s">
        <v>699</v>
      </c>
      <c r="B58" s="397" t="s">
        <v>700</v>
      </c>
      <c r="C58" s="109"/>
      <c r="D58" s="109"/>
      <c r="E58" s="119">
        <f t="shared" si="1"/>
        <v>0</v>
      </c>
      <c r="F58" s="109"/>
    </row>
    <row r="59" spans="1:6" ht="12">
      <c r="A59" s="406" t="s">
        <v>701</v>
      </c>
      <c r="B59" s="397" t="s">
        <v>702</v>
      </c>
      <c r="C59" s="108"/>
      <c r="D59" s="108"/>
      <c r="E59" s="119">
        <f t="shared" si="1"/>
        <v>0</v>
      </c>
      <c r="F59" s="108"/>
    </row>
    <row r="60" spans="1:6" ht="12">
      <c r="A60" s="406" t="s">
        <v>699</v>
      </c>
      <c r="B60" s="397" t="s">
        <v>703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704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705</v>
      </c>
      <c r="C62" s="108"/>
      <c r="D62" s="108"/>
      <c r="E62" s="119">
        <f t="shared" si="1"/>
        <v>0</v>
      </c>
      <c r="F62" s="110"/>
    </row>
    <row r="63" spans="1:6" ht="12">
      <c r="A63" s="396" t="s">
        <v>706</v>
      </c>
      <c r="B63" s="397" t="s">
        <v>707</v>
      </c>
      <c r="C63" s="108">
        <v>10757</v>
      </c>
      <c r="D63" s="108"/>
      <c r="E63" s="119">
        <f t="shared" si="1"/>
        <v>10757</v>
      </c>
      <c r="F63" s="110"/>
    </row>
    <row r="64" spans="1:6" ht="12">
      <c r="A64" s="396" t="s">
        <v>708</v>
      </c>
      <c r="B64" s="397" t="s">
        <v>709</v>
      </c>
      <c r="C64" s="108">
        <v>307</v>
      </c>
      <c r="D64" s="108"/>
      <c r="E64" s="119">
        <f t="shared" si="1"/>
        <v>307</v>
      </c>
      <c r="F64" s="110"/>
    </row>
    <row r="65" spans="1:6" ht="12">
      <c r="A65" s="396" t="s">
        <v>710</v>
      </c>
      <c r="B65" s="397" t="s">
        <v>711</v>
      </c>
      <c r="C65" s="109">
        <v>307</v>
      </c>
      <c r="D65" s="109"/>
      <c r="E65" s="119">
        <f t="shared" si="1"/>
        <v>307</v>
      </c>
      <c r="F65" s="111"/>
    </row>
    <row r="66" spans="1:16" ht="12">
      <c r="A66" s="398" t="s">
        <v>712</v>
      </c>
      <c r="B66" s="394" t="s">
        <v>713</v>
      </c>
      <c r="C66" s="103">
        <f>C52+C56+C61+C62+C63+C64</f>
        <v>11064</v>
      </c>
      <c r="D66" s="103">
        <f>D52+D56+D61+D62+D63+D64</f>
        <v>0</v>
      </c>
      <c r="E66" s="119">
        <f t="shared" si="1"/>
        <v>11064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>
        <v>23</v>
      </c>
      <c r="D68" s="108"/>
      <c r="E68" s="119">
        <f t="shared" si="1"/>
        <v>23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/>
      <c r="D72" s="108"/>
      <c r="E72" s="119">
        <f t="shared" si="1"/>
        <v>0</v>
      </c>
      <c r="F72" s="110"/>
    </row>
    <row r="73" spans="1:6" ht="12">
      <c r="A73" s="396" t="s">
        <v>721</v>
      </c>
      <c r="B73" s="397" t="s">
        <v>722</v>
      </c>
      <c r="C73" s="108"/>
      <c r="D73" s="108"/>
      <c r="E73" s="119">
        <f t="shared" si="1"/>
        <v>0</v>
      </c>
      <c r="F73" s="110"/>
    </row>
    <row r="74" spans="1:6" ht="12">
      <c r="A74" s="408" t="s">
        <v>723</v>
      </c>
      <c r="B74" s="397" t="s">
        <v>724</v>
      </c>
      <c r="C74" s="108"/>
      <c r="D74" s="108"/>
      <c r="E74" s="119">
        <f t="shared" si="1"/>
        <v>0</v>
      </c>
      <c r="F74" s="110"/>
    </row>
    <row r="75" spans="1:16" ht="24">
      <c r="A75" s="396" t="s">
        <v>695</v>
      </c>
      <c r="B75" s="397" t="s">
        <v>725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/>
      <c r="D76" s="108"/>
      <c r="E76" s="119">
        <f t="shared" si="1"/>
        <v>0</v>
      </c>
      <c r="F76" s="108"/>
    </row>
    <row r="77" spans="1:6" ht="12">
      <c r="A77" s="396" t="s">
        <v>728</v>
      </c>
      <c r="B77" s="397" t="s">
        <v>729</v>
      </c>
      <c r="C77" s="109"/>
      <c r="D77" s="109"/>
      <c r="E77" s="119">
        <f t="shared" si="1"/>
        <v>0</v>
      </c>
      <c r="F77" s="109"/>
    </row>
    <row r="78" spans="1:6" ht="12">
      <c r="A78" s="396" t="s">
        <v>730</v>
      </c>
      <c r="B78" s="397" t="s">
        <v>731</v>
      </c>
      <c r="C78" s="108"/>
      <c r="D78" s="108"/>
      <c r="E78" s="119">
        <f t="shared" si="1"/>
        <v>0</v>
      </c>
      <c r="F78" s="108"/>
    </row>
    <row r="79" spans="1:6" ht="12">
      <c r="A79" s="396" t="s">
        <v>699</v>
      </c>
      <c r="B79" s="397" t="s">
        <v>732</v>
      </c>
      <c r="C79" s="109"/>
      <c r="D79" s="109"/>
      <c r="E79" s="119">
        <f t="shared" si="1"/>
        <v>0</v>
      </c>
      <c r="F79" s="109"/>
    </row>
    <row r="80" spans="1:16" ht="12">
      <c r="A80" s="396" t="s">
        <v>733</v>
      </c>
      <c r="B80" s="397" t="s">
        <v>734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/>
      <c r="D81" s="108"/>
      <c r="E81" s="119">
        <f t="shared" si="1"/>
        <v>0</v>
      </c>
      <c r="F81" s="108"/>
    </row>
    <row r="82" spans="1:6" ht="12">
      <c r="A82" s="396" t="s">
        <v>737</v>
      </c>
      <c r="B82" s="397" t="s">
        <v>738</v>
      </c>
      <c r="C82" s="108"/>
      <c r="D82" s="108"/>
      <c r="E82" s="119">
        <f t="shared" si="1"/>
        <v>0</v>
      </c>
      <c r="F82" s="108"/>
    </row>
    <row r="83" spans="1:6" ht="24">
      <c r="A83" s="396" t="s">
        <v>739</v>
      </c>
      <c r="B83" s="397" t="s">
        <v>740</v>
      </c>
      <c r="C83" s="108"/>
      <c r="D83" s="108"/>
      <c r="E83" s="119">
        <f t="shared" si="1"/>
        <v>0</v>
      </c>
      <c r="F83" s="108"/>
    </row>
    <row r="84" spans="1:6" ht="12">
      <c r="A84" s="396" t="s">
        <v>741</v>
      </c>
      <c r="B84" s="397" t="s">
        <v>742</v>
      </c>
      <c r="C84" s="108"/>
      <c r="D84" s="108"/>
      <c r="E84" s="119">
        <f t="shared" si="1"/>
        <v>0</v>
      </c>
      <c r="F84" s="108"/>
    </row>
    <row r="85" spans="1:16" ht="12">
      <c r="A85" s="396" t="s">
        <v>743</v>
      </c>
      <c r="B85" s="397" t="s">
        <v>744</v>
      </c>
      <c r="C85" s="104">
        <f>SUM(C86:C90)+C94</f>
        <v>501</v>
      </c>
      <c r="D85" s="104">
        <f>SUM(D86:D90)+D94</f>
        <v>501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/>
      <c r="D86" s="108"/>
      <c r="E86" s="119">
        <f t="shared" si="1"/>
        <v>0</v>
      </c>
      <c r="F86" s="108"/>
    </row>
    <row r="87" spans="1:6" ht="12">
      <c r="A87" s="396" t="s">
        <v>747</v>
      </c>
      <c r="B87" s="397" t="s">
        <v>748</v>
      </c>
      <c r="C87" s="108">
        <v>266</v>
      </c>
      <c r="D87" s="108">
        <v>266</v>
      </c>
      <c r="E87" s="119">
        <f t="shared" si="1"/>
        <v>0</v>
      </c>
      <c r="F87" s="108"/>
    </row>
    <row r="88" spans="1:6" ht="12">
      <c r="A88" s="396" t="s">
        <v>749</v>
      </c>
      <c r="B88" s="397" t="s">
        <v>750</v>
      </c>
      <c r="C88" s="108"/>
      <c r="D88" s="108">
        <v>130</v>
      </c>
      <c r="E88" s="119">
        <f t="shared" si="1"/>
        <v>-130</v>
      </c>
      <c r="F88" s="108"/>
    </row>
    <row r="89" spans="1:6" ht="12">
      <c r="A89" s="396" t="s">
        <v>751</v>
      </c>
      <c r="B89" s="397" t="s">
        <v>752</v>
      </c>
      <c r="C89" s="108">
        <v>130</v>
      </c>
      <c r="D89" s="108"/>
      <c r="E89" s="119">
        <f t="shared" si="1"/>
        <v>130</v>
      </c>
      <c r="F89" s="108"/>
    </row>
    <row r="90" spans="1:16" ht="12">
      <c r="A90" s="396" t="s">
        <v>753</v>
      </c>
      <c r="B90" s="397" t="s">
        <v>754</v>
      </c>
      <c r="C90" s="103">
        <f>SUM(C91:C93)</f>
        <v>71</v>
      </c>
      <c r="D90" s="103">
        <f>SUM(D91:D93)</f>
        <v>71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/>
      <c r="D91" s="108"/>
      <c r="E91" s="119">
        <f t="shared" si="1"/>
        <v>0</v>
      </c>
      <c r="F91" s="108"/>
    </row>
    <row r="92" spans="1:6" ht="12">
      <c r="A92" s="396" t="s">
        <v>663</v>
      </c>
      <c r="B92" s="397" t="s">
        <v>757</v>
      </c>
      <c r="C92" s="108"/>
      <c r="D92" s="108"/>
      <c r="E92" s="119">
        <f t="shared" si="1"/>
        <v>0</v>
      </c>
      <c r="F92" s="108"/>
    </row>
    <row r="93" spans="1:6" ht="12">
      <c r="A93" s="396" t="s">
        <v>667</v>
      </c>
      <c r="B93" s="397" t="s">
        <v>758</v>
      </c>
      <c r="C93" s="108">
        <v>71</v>
      </c>
      <c r="D93" s="108">
        <v>71</v>
      </c>
      <c r="E93" s="119">
        <f t="shared" si="1"/>
        <v>0</v>
      </c>
      <c r="F93" s="108"/>
    </row>
    <row r="94" spans="1:6" ht="12">
      <c r="A94" s="396" t="s">
        <v>759</v>
      </c>
      <c r="B94" s="397" t="s">
        <v>760</v>
      </c>
      <c r="C94" s="108">
        <v>34</v>
      </c>
      <c r="D94" s="108">
        <v>34</v>
      </c>
      <c r="E94" s="119">
        <f t="shared" si="1"/>
        <v>0</v>
      </c>
      <c r="F94" s="108"/>
    </row>
    <row r="95" spans="1:6" ht="12">
      <c r="A95" s="396" t="s">
        <v>761</v>
      </c>
      <c r="B95" s="397" t="s">
        <v>762</v>
      </c>
      <c r="C95" s="108">
        <v>206</v>
      </c>
      <c r="D95" s="108">
        <v>206</v>
      </c>
      <c r="E95" s="119">
        <f t="shared" si="1"/>
        <v>0</v>
      </c>
      <c r="F95" s="110"/>
    </row>
    <row r="96" spans="1:16" ht="12">
      <c r="A96" s="398" t="s">
        <v>763</v>
      </c>
      <c r="B96" s="407" t="s">
        <v>764</v>
      </c>
      <c r="C96" s="104">
        <f>C85+C80+C75+C71+C95</f>
        <v>707</v>
      </c>
      <c r="D96" s="104">
        <f>D85+D80+D75+D71+D95</f>
        <v>707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11794</v>
      </c>
      <c r="D97" s="104">
        <f>D96+D68+D66</f>
        <v>707</v>
      </c>
      <c r="E97" s="104">
        <f>E96+E68+E66</f>
        <v>11087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778</v>
      </c>
      <c r="B105" s="395" t="s">
        <v>779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781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4" t="s">
        <v>873</v>
      </c>
      <c r="B109" s="614"/>
      <c r="C109" s="614" t="s">
        <v>382</v>
      </c>
      <c r="D109" s="614"/>
      <c r="E109" s="614"/>
      <c r="F109" s="614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3" t="s">
        <v>782</v>
      </c>
      <c r="D111" s="613"/>
      <c r="E111" s="613"/>
      <c r="F111" s="613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landscape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C12" sqref="C12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1" t="str">
        <f>'справка №1-БАЛАНС'!E3</f>
        <v> "БАЛКАНКАР-ЗАРЯ" АД </v>
      </c>
      <c r="C4" s="621"/>
      <c r="D4" s="621"/>
      <c r="E4" s="621"/>
      <c r="F4" s="621"/>
      <c r="G4" s="627" t="s">
        <v>2</v>
      </c>
      <c r="H4" s="627"/>
      <c r="I4" s="500">
        <f>'справка №1-БАЛАНС'!H3</f>
        <v>814191256</v>
      </c>
    </row>
    <row r="5" spans="1:9" ht="15">
      <c r="A5" s="501" t="s">
        <v>5</v>
      </c>
      <c r="B5" s="622">
        <f>'справка №1-БАЛАНС'!E5</f>
        <v>39538</v>
      </c>
      <c r="C5" s="622"/>
      <c r="D5" s="622"/>
      <c r="E5" s="622"/>
      <c r="F5" s="622"/>
      <c r="G5" s="625" t="s">
        <v>4</v>
      </c>
      <c r="H5" s="626"/>
      <c r="I5" s="500">
        <f>'справка №1-БАЛАНС'!H4</f>
        <v>380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785</v>
      </c>
    </row>
    <row r="7" spans="1:9" s="520" customFormat="1" ht="12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795</v>
      </c>
      <c r="B12" s="90" t="s">
        <v>796</v>
      </c>
      <c r="C12" s="439">
        <v>111292</v>
      </c>
      <c r="D12" s="98"/>
      <c r="E12" s="98"/>
      <c r="F12" s="98">
        <v>3501</v>
      </c>
      <c r="G12" s="98"/>
      <c r="H12" s="98"/>
      <c r="I12" s="434">
        <f>F12+G12-H12</f>
        <v>3501</v>
      </c>
    </row>
    <row r="13" spans="1:9" s="521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800</v>
      </c>
      <c r="B15" s="90" t="s">
        <v>801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802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565</v>
      </c>
      <c r="B17" s="92" t="s">
        <v>803</v>
      </c>
      <c r="C17" s="85">
        <f aca="true" t="shared" si="1" ref="C17:H17">C12+C13+C15+C16</f>
        <v>111292</v>
      </c>
      <c r="D17" s="85">
        <f t="shared" si="1"/>
        <v>0</v>
      </c>
      <c r="E17" s="85">
        <f t="shared" si="1"/>
        <v>0</v>
      </c>
      <c r="F17" s="85">
        <f t="shared" si="1"/>
        <v>3501</v>
      </c>
      <c r="G17" s="85">
        <f t="shared" si="1"/>
        <v>0</v>
      </c>
      <c r="H17" s="85">
        <f t="shared" si="1"/>
        <v>0</v>
      </c>
      <c r="I17" s="434">
        <f t="shared" si="0"/>
        <v>3501</v>
      </c>
    </row>
    <row r="18" spans="1:9" s="521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795</v>
      </c>
      <c r="B19" s="90" t="s">
        <v>805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810</v>
      </c>
      <c r="B22" s="90" t="s">
        <v>811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812</v>
      </c>
      <c r="B23" s="90" t="s">
        <v>813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816</v>
      </c>
      <c r="B25" s="95" t="s">
        <v>817</v>
      </c>
      <c r="C25" s="98">
        <v>711281.2329</v>
      </c>
      <c r="D25" s="98"/>
      <c r="E25" s="98"/>
      <c r="F25" s="98">
        <v>3459</v>
      </c>
      <c r="G25" s="98"/>
      <c r="H25" s="98"/>
      <c r="I25" s="434">
        <f t="shared" si="0"/>
        <v>3459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582</v>
      </c>
      <c r="B26" s="92" t="s">
        <v>818</v>
      </c>
      <c r="C26" s="85">
        <f aca="true" t="shared" si="2" ref="C26:H26">SUM(C19:C25)</f>
        <v>711281.2329</v>
      </c>
      <c r="D26" s="85">
        <f t="shared" si="2"/>
        <v>0</v>
      </c>
      <c r="E26" s="85">
        <f t="shared" si="2"/>
        <v>0</v>
      </c>
      <c r="F26" s="85">
        <f t="shared" si="2"/>
        <v>3459</v>
      </c>
      <c r="G26" s="85">
        <f t="shared" si="2"/>
        <v>0</v>
      </c>
      <c r="H26" s="85">
        <f t="shared" si="2"/>
        <v>0</v>
      </c>
      <c r="I26" s="434">
        <f t="shared" si="0"/>
        <v>3459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873</v>
      </c>
      <c r="B30" s="624"/>
      <c r="C30" s="624"/>
      <c r="D30" s="459" t="s">
        <v>820</v>
      </c>
      <c r="E30" s="623"/>
      <c r="F30" s="623"/>
      <c r="G30" s="623"/>
      <c r="H30" s="420" t="s">
        <v>782</v>
      </c>
      <c r="I30" s="623"/>
      <c r="J30" s="623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">
      <selection activeCell="A152" sqref="A152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28" t="str">
        <f>'справка №1-БАЛАНС'!E3</f>
        <v> "БАЛКАНКАР-ЗАРЯ" АД </v>
      </c>
      <c r="C5" s="628"/>
      <c r="D5" s="628"/>
      <c r="E5" s="570" t="s">
        <v>2</v>
      </c>
      <c r="F5" s="451">
        <f>'справка №1-БАЛАНС'!H3</f>
        <v>814191256</v>
      </c>
    </row>
    <row r="6" spans="1:13" ht="15" customHeight="1">
      <c r="A6" s="27" t="s">
        <v>823</v>
      </c>
      <c r="B6" s="629">
        <f>'справка №1-БАЛАНС'!E5</f>
        <v>39538</v>
      </c>
      <c r="C6" s="629"/>
      <c r="D6" s="510"/>
      <c r="E6" s="569" t="s">
        <v>4</v>
      </c>
      <c r="F6" s="511">
        <f>'справка №1-БАЛАНС'!H4</f>
        <v>380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824</v>
      </c>
      <c r="B8" s="32" t="s">
        <v>8</v>
      </c>
      <c r="C8" s="33" t="s">
        <v>825</v>
      </c>
      <c r="D8" s="33" t="s">
        <v>826</v>
      </c>
      <c r="E8" s="33" t="s">
        <v>827</v>
      </c>
      <c r="F8" s="33" t="s">
        <v>828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8" customHeight="1">
      <c r="A11" s="36" t="s">
        <v>830</v>
      </c>
      <c r="B11" s="37"/>
      <c r="C11" s="429"/>
      <c r="D11" s="429"/>
      <c r="E11" s="429"/>
      <c r="F11" s="429"/>
    </row>
    <row r="12" spans="1:6" ht="14.25" customHeight="1">
      <c r="A12" s="36" t="s">
        <v>868</v>
      </c>
      <c r="B12" s="37"/>
      <c r="C12" s="441">
        <v>3376</v>
      </c>
      <c r="D12" s="441">
        <v>51</v>
      </c>
      <c r="E12" s="441"/>
      <c r="F12" s="443">
        <f>C12-E12</f>
        <v>3376</v>
      </c>
    </row>
    <row r="13" spans="1:6" ht="12.75">
      <c r="A13" s="36" t="s">
        <v>832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550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553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565</v>
      </c>
      <c r="B27" s="39" t="s">
        <v>833</v>
      </c>
      <c r="C27" s="429">
        <f>SUM(C12:C26)</f>
        <v>3376</v>
      </c>
      <c r="D27" s="429"/>
      <c r="E27" s="429">
        <f>SUM(E12:E26)</f>
        <v>0</v>
      </c>
      <c r="F27" s="442">
        <f>SUM(F12:F26)</f>
        <v>3376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834</v>
      </c>
      <c r="B28" s="40"/>
      <c r="C28" s="429"/>
      <c r="D28" s="429"/>
      <c r="E28" s="429"/>
      <c r="F28" s="442"/>
    </row>
    <row r="29" spans="1:6" ht="12.75">
      <c r="A29" s="36" t="s">
        <v>867</v>
      </c>
      <c r="B29" s="40"/>
      <c r="C29" s="441">
        <v>125</v>
      </c>
      <c r="D29" s="441">
        <v>50</v>
      </c>
      <c r="E29" s="441"/>
      <c r="F29" s="443">
        <f>C29-E29</f>
        <v>125</v>
      </c>
    </row>
    <row r="30" spans="1:6" ht="12.75">
      <c r="A30" s="36" t="s">
        <v>547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550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553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582</v>
      </c>
      <c r="B44" s="39" t="s">
        <v>835</v>
      </c>
      <c r="C44" s="429">
        <f>SUM(C29:C43)</f>
        <v>125</v>
      </c>
      <c r="D44" s="429"/>
      <c r="E44" s="429">
        <f>SUM(E29:E43)</f>
        <v>0</v>
      </c>
      <c r="F44" s="442">
        <f>SUM(F29:F43)</f>
        <v>125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836</v>
      </c>
      <c r="B45" s="40"/>
      <c r="C45" s="429"/>
      <c r="D45" s="429"/>
      <c r="E45" s="429"/>
      <c r="F45" s="442"/>
    </row>
    <row r="46" spans="1:6" ht="12.75">
      <c r="A46" s="36" t="s">
        <v>544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547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550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553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601</v>
      </c>
      <c r="B61" s="39" t="s">
        <v>837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838</v>
      </c>
      <c r="B62" s="40"/>
      <c r="C62" s="429"/>
      <c r="D62" s="429"/>
      <c r="E62" s="429"/>
      <c r="F62" s="442"/>
    </row>
    <row r="63" spans="1:6" ht="12.75">
      <c r="A63" s="36" t="s">
        <v>544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547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550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553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839</v>
      </c>
      <c r="B78" s="39" t="s">
        <v>840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841</v>
      </c>
      <c r="B79" s="39" t="s">
        <v>842</v>
      </c>
      <c r="C79" s="429">
        <f>C78+C61+C44+C27</f>
        <v>3501</v>
      </c>
      <c r="D79" s="429"/>
      <c r="E79" s="429">
        <f>E78+E61+E44+E27</f>
        <v>0</v>
      </c>
      <c r="F79" s="442">
        <f>F78+F61+F44+F27</f>
        <v>3501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843</v>
      </c>
      <c r="B80" s="39"/>
      <c r="C80" s="429"/>
      <c r="D80" s="429"/>
      <c r="E80" s="429"/>
      <c r="F80" s="442"/>
    </row>
    <row r="81" spans="1:6" ht="14.25" customHeight="1">
      <c r="A81" s="36" t="s">
        <v>830</v>
      </c>
      <c r="B81" s="40"/>
      <c r="C81" s="429"/>
      <c r="D81" s="429"/>
      <c r="E81" s="429"/>
      <c r="F81" s="442"/>
    </row>
    <row r="82" spans="1:6" ht="12.75">
      <c r="A82" s="36" t="s">
        <v>831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832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550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553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565</v>
      </c>
      <c r="B97" s="39" t="s">
        <v>844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834</v>
      </c>
      <c r="B98" s="40"/>
      <c r="C98" s="429"/>
      <c r="D98" s="429"/>
      <c r="E98" s="429"/>
      <c r="F98" s="442"/>
    </row>
    <row r="99" spans="1:6" ht="12.75">
      <c r="A99" s="36" t="s">
        <v>544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547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550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553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582</v>
      </c>
      <c r="B114" s="39" t="s">
        <v>845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836</v>
      </c>
      <c r="B115" s="40"/>
      <c r="C115" s="429"/>
      <c r="D115" s="429"/>
      <c r="E115" s="429"/>
      <c r="F115" s="442"/>
    </row>
    <row r="116" spans="1:6" ht="12.75">
      <c r="A116" s="36" t="s">
        <v>544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547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550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553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601</v>
      </c>
      <c r="B131" s="39" t="s">
        <v>846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838</v>
      </c>
      <c r="B132" s="40"/>
      <c r="C132" s="429"/>
      <c r="D132" s="429"/>
      <c r="E132" s="429"/>
      <c r="F132" s="442"/>
    </row>
    <row r="133" spans="1:6" ht="12.75">
      <c r="A133" s="36" t="s">
        <v>544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547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550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553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839</v>
      </c>
      <c r="B148" s="39" t="s">
        <v>847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848</v>
      </c>
      <c r="B149" s="39" t="s">
        <v>849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874</v>
      </c>
      <c r="B151" s="453"/>
      <c r="C151" s="630" t="s">
        <v>850</v>
      </c>
      <c r="D151" s="630"/>
      <c r="E151" s="630"/>
      <c r="F151" s="630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0" t="s">
        <v>858</v>
      </c>
      <c r="D153" s="630"/>
      <c r="E153" s="630"/>
      <c r="F153" s="630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Name</cp:lastModifiedBy>
  <cp:lastPrinted>2008-04-21T09:17:22Z</cp:lastPrinted>
  <dcterms:created xsi:type="dcterms:W3CDTF">2000-06-29T12:02:40Z</dcterms:created>
  <dcterms:modified xsi:type="dcterms:W3CDTF">2008-04-30T08:43:28Z</dcterms:modified>
  <cp:category/>
  <cp:version/>
  <cp:contentType/>
  <cp:contentStatus/>
</cp:coreProperties>
</file>