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<sst xmlns="http://schemas.openxmlformats.org/spreadsheetml/2006/main" count="1071" uniqueCount="877">
  <si>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</si>
  <si>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</si>
  <si>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</si>
  <si>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</si>
  <si>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</si>
  <si>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</si>
  <si>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</si>
  <si>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</si>
  <si>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</si>
  <si>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</si>
  <si>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</si>
  <si>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</si>
  <si>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</si>
  <si>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</si>
  <si>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</si>
  <si>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</si>
  <si>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</si>
  <si>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</si>
  <si>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</si>
  <si>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</si>
  <si>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</si>
  <si>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</si>
  <si>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</si>
  <si>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</si>
  <si>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</si>
  <si>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</si>
  <si>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</si>
  <si>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</si>
  <si>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</si>
  <si>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</si>
  <si>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</si>
  <si>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</si>
  <si>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</si>
  <si>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</si>
  <si>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</si>
  <si>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</si>
  <si>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</si>
  <si>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</si>
  <si>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</si>
  <si>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</si>
  <si>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</si>
  <si>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</si>
  <si>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</si>
  <si>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</si>
  <si>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</si>
  <si>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</si>
  <si>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</si>
  <si>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</si>
  <si>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</si>
  <si>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</si>
  <si>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</si>
  <si>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</si>
  <si>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</si>
  <si>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</si>
  <si>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</si>
  <si>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</si>
  <si>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</si>
  <si>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</si>
  <si>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</si>
  <si>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</si>
  <si>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</si>
  <si>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</si>
  <si>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</si>
  <si>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</si>
  <si>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</si>
  <si>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</si>
  <si>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</si>
  <si>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</si>
  <si>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</si>
  <si>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</si>
  <si>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</si>
  <si>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</si>
  <si>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</si>
  <si>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</si>
  <si>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</si>
  <si>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</si>
  <si>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</si>
  <si>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</si>
  <si>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</si>
  <si>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</si>
  <si>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</si>
  <si>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</si>
  <si>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</si>
  <si>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</si>
  <si>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</si>
  <si>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</si>
  <si>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</si>
  <si>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</si>
  <si>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</si>
  <si>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</si>
  <si>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</si>
  <si>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</si>
  <si>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</si>
  <si>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</si>
  <si>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</si>
  <si>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</si>
  <si>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</si>
  <si>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</si>
  <si>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</si>
  <si>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</si>
  <si>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</si>
  <si>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</si>
  <si>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</si>
  <si>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</si>
  <si>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</si>
  <si>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</si>
  <si>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</si>
  <si>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</si>
  <si>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</si>
  <si>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</si>
  <si>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</si>
  <si>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</si>
  <si>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</si>
  <si>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</si>
  <si>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</si>
  <si>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</si>
  <si>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</si>
  <si>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</si>
  <si>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</si>
  <si>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</si>
  <si>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</si>
  <si>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</si>
  <si>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</si>
  <si>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</si>
  <si>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</si>
  <si>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</si>
  <si>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</si>
  <si>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</si>
  <si>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</si>
  <si>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</si>
  <si>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</si>
  <si>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</si>
  <si>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</si>
  <si>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</si>
  <si>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</si>
  <si>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</si>
  <si>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</si>
  <si>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</si>
  <si>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</si>
  <si>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</si>
  <si>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</si>
  <si>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</si>
  <si>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</si>
  <si>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</si>
  <si>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</si>
  <si>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</si>
  <si>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</si>
  <si>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</si>
  <si>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</si>
  <si>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</si>
  <si>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</si>
  <si>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</si>
  <si>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</si>
  <si>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</si>
  <si>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</si>
  <si>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</si>
  <si>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</si>
  <si>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</si>
  <si>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</si>
  <si>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</si>
  <si>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</si>
  <si>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</si>
  <si>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</si>
  <si>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</si>
  <si>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</si>
  <si>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</si>
  <si>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</si>
  <si>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</si>
  <si>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</si>
  <si>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</si>
  <si>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</si>
  <si>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</si>
  <si>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</si>
  <si>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</si>
  <si>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</si>
  <si>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</si>
  <si>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</si>
  <si>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</si>
  <si>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</si>
  <si>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</si>
  <si>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</si>
  <si>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</si>
  <si>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</si>
  <si>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</si>
  <si>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</si>
  <si>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</si>
  <si>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</si>
  <si>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</si>
  <si>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</si>
  <si>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</si>
  <si>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</si>
  <si>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</si>
  <si>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</si>
  <si>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</si>
  <si>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</si>
  <si>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</si>
  <si>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</si>
  <si>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</si>
  <si>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</si>
  <si>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</si>
  <si>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</si>
  <si>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</si>
  <si>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</si>
  <si>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</si>
  <si>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</si>
  <si>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</si>
  <si>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</si>
  <si>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</si>
  <si>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</si>
  <si>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</si>
  <si>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</si>
  <si>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</si>
  <si>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</si>
  <si>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</si>
  <si>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</si>
  <si>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</si>
  <si>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</si>
  <si>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</si>
  <si>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</si>
  <si>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</si>
  <si>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</si>
  <si>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</si>
  <si>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</si>
  <si>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</si>
  <si>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</si>
  <si>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</si>
  <si>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</si>
  <si>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</si>
  <si>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</si>
  <si>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</si>
  <si>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</si>
  <si>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</si>
  <si>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</si>
  <si>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</si>
  <si>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</si>
  <si>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</si>
  <si>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</si>
  <si>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</si>
  <si>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</si>
  <si>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</si>
  <si>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</si>
  <si>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</si>
  <si>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</si>
  <si>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</si>
  <si>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</si>
  <si>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</si>
  <si>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</si>
  <si>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</si>
  <si>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</si>
  <si>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</si>
  <si>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</si>
  <si>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</si>
  <si>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</si>
  <si>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</si>
  <si>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</si>
  <si>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</si>
  <si>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</si>
  <si>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</si>
  <si>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</si>
  <si>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</si>
  <si>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</si>
  <si>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</si>
  <si>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</si>
  <si>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</si>
  <si>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</si>
  <si>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</si>
  <si>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</si>
  <si>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</si>
  <si>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</si>
  <si>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</si>
  <si>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</si>
  <si>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</si>
  <si>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</si>
  <si>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</si>
  <si>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</si>
  <si>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</si>
  <si>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съставяне:20.11.2014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</si>
  <si>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</si>
  <si>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</si>
  <si>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</si>
  <si>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</si>
  <si>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</si>
  <si>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</si>
  <si>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</si>
  <si>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</si>
  <si>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</si>
  <si>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</si>
  <si>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</si>
  <si>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</si>
  <si>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</si>
  <si>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</si>
  <si>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</si>
  <si>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</si>
  <si>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</si>
  <si>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</si>
  <si>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</si>
  <si>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</si>
  <si>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</si>
  <si>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</si>
  <si>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</si>
  <si>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</si>
  <si>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</si>
  <si>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</si>
  <si>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</si>
  <si>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</si>
  <si>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</si>
  <si>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</si>
  <si>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</si>
  <si>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</si>
  <si>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</si>
  <si>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</si>
  <si>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</si>
  <si>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</si>
  <si>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</si>
  <si>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</si>
  <si>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</si>
  <si>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</si>
  <si>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</si>
  <si>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</si>
  <si>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</si>
  <si>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</si>
  <si>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</si>
  <si>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</si>
  <si>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</si>
  <si>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</si>
  <si>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</si>
  <si>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</si>
  <si>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</si>
  <si>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</si>
  <si>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</si>
  <si>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</si>
  <si>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</si>
  <si>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</si>
  <si>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</si>
  <si>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</si>
  <si>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</si>
  <si>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</si>
  <si>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</si>
  <si>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</si>
  <si>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</si>
  <si>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</si>
  <si>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</si>
  <si>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</si>
  <si>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</si>
  <si>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</si>
  <si>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</si>
  <si>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</si>
  <si>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</si>
  <si>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</si>
  <si>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</si>
  <si>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</si>
  <si>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</si>
  <si>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</si>
  <si>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</si>
  <si>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</si>
  <si>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</si>
  <si>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</si>
  <si>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</si>
  <si>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</si>
  <si>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</si>
  <si>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</si>
  <si>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</si>
  <si>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</si>
  <si>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</si>
  <si>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</si>
  <si>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</si>
  <si>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</si>
  <si>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</si>
  <si>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</si>
  <si>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</si>
  <si>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</si>
  <si>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</si>
  <si>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</si>
  <si>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</si>
  <si>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</si>
  <si>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</si>
  <si>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</si>
  <si>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</si>
  <si>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</si>
  <si>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</si>
  <si>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</si>
  <si>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</si>
  <si>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</si>
  <si>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</si>
  <si>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</si>
  <si>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</si>
  <si>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</si>
  <si>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</si>
  <si>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</si>
  <si>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</si>
  <si>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</si>
  <si>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</si>
  <si>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</si>
  <si>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</si>
  <si>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</si>
  <si>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</si>
  <si>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</si>
  <si>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</si>
  <si>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</si>
  <si>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</si>
  <si>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</si>
  <si>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</si>
  <si>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</si>
  <si>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</si>
  <si>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</si>
  <si>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</si>
  <si>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</si>
  <si>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</si>
  <si>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</si>
  <si>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</si>
  <si>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</si>
  <si>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</si>
  <si>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</si>
  <si>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</si>
  <si>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</si>
  <si>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</si>
  <si>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</si>
  <si>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</si>
  <si>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</si>
  <si>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</si>
  <si>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</si>
  <si>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</si>
  <si>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</si>
  <si>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</si>
  <si>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</si>
  <si>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</si>
  <si>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</si>
  <si>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</si>
  <si>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</si>
  <si>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</si>
  <si>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</si>
  <si>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</si>
  <si>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</si>
  <si>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</si>
  <si>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</si>
  <si>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</si>
  <si>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</si>
  <si>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</si>
  <si>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</si>
  <si>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</si>
  <si>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</si>
  <si>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</si>
  <si>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</si>
  <si>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</si>
  <si>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</si>
  <si>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</si>
  <si>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</si>
  <si>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</si>
  <si>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</si>
  <si>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</si>
  <si>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</si>
  <si>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</si>
  <si>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</si>
  <si>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</si>
  <si>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</si>
  <si>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</si>
  <si>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</si>
  <si>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</si>
  <si>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</si>
  <si>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</si>
  <si>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</si>
  <si>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</si>
  <si>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</si>
  <si>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</si>
  <si>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</si>
  <si>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</si>
  <si>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</si>
  <si>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</si>
  <si>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</si>
  <si>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</si>
  <si>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</si>
  <si>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</si>
  <si>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</si>
  <si>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</si>
  <si>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</si>
  <si>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</si>
  <si>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</si>
  <si>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</si>
  <si>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</si>
  <si>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</si>
  <si>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</si>
  <si>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</si>
  <si>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</si>
  <si>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</si>
  <si>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</si>
  <si>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</si>
  <si>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</si>
  <si>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</si>
  <si>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</si>
  <si>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</si>
  <si>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</si>
  <si>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</si>
  <si>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</si>
  <si>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</si>
  <si>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</si>
  <si>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</si>
  <si>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</si>
  <si>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</si>
  <si>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</si>
  <si>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</si>
  <si>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</si>
  <si>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</si>
  <si>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</si>
  <si>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</si>
  <si>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</si>
  <si>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</si>
  <si>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</si>
  <si>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</si>
  <si>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</si>
  <si>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</si>
  <si>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</si>
  <si>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</si>
  <si>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</si>
  <si>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</si>
  <si>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</si>
  <si>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</si>
  <si>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</si>
  <si>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</si>
  <si>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</si>
  <si>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</si>
  <si>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</si>
  <si>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</si>
  <si>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</si>
  <si>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</si>
  <si>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</si>
  <si>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</si>
  <si>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</si>
  <si>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</si>
  <si>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</si>
  <si>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</si>
  <si>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</si>
  <si>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</si>
  <si>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</si>
  <si>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</si>
  <si>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</si>
  <si>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</si>
  <si>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</si>
  <si>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</si>
  <si>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съставяне:20.11.2014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</si>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</sst>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workbookViewId="0" topLeftCell="A43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74" t="s">
        <v>1</v>
      </c>
      <c r="B3" s="574"/>
      <c r="C3" s="574"/>
      <c r="D3" s="574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74" t="s">
        <v>4</v>
      </c>
      <c r="B4" s="574"/>
      <c r="C4" s="574"/>
      <c r="D4" s="574"/>
      <c r="E4" s="17" t="s">
        <v>5</v>
      </c>
      <c r="F4" s="575" t="s">
        <v>6</v>
      </c>
      <c r="G4" s="575"/>
      <c r="H4" s="16">
        <v>380</v>
      </c>
    </row>
    <row r="5" spans="1:8" ht="14.25" customHeight="1">
      <c r="A5" s="574" t="s">
        <v>7</v>
      </c>
      <c r="B5" s="574"/>
      <c r="C5" s="574"/>
      <c r="D5" s="574"/>
      <c r="E5" s="18">
        <v>41912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1284</v>
      </c>
      <c r="D12" s="46">
        <v>1452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355</v>
      </c>
      <c r="D13" s="46">
        <v>448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418</v>
      </c>
      <c r="D14" s="46">
        <v>447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46</v>
      </c>
      <c r="D15" s="46">
        <v>61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14</v>
      </c>
      <c r="D16" s="46">
        <v>15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302</v>
      </c>
      <c r="D17" s="46">
        <v>295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2769</v>
      </c>
      <c r="D19" s="65">
        <f>SUM(D11:D18)</f>
        <v>3068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21</v>
      </c>
      <c r="D23" s="46">
        <v>46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172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8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203</v>
      </c>
      <c r="D27" s="65">
        <f>SUM(D23:D26)</f>
        <v>250</v>
      </c>
      <c r="E27" s="73" t="s">
        <v>85</v>
      </c>
      <c r="F27" s="47" t="s">
        <v>86</v>
      </c>
      <c r="G27" s="57">
        <f>SUM(G28:G30)</f>
        <v>-7232</v>
      </c>
      <c r="H27" s="58">
        <f>SUM(H28:H30)</f>
        <v>-7148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-7247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-114</v>
      </c>
      <c r="H32" s="54">
        <v>-84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-7346</v>
      </c>
      <c r="H33" s="58">
        <f>H27+H31+H32</f>
        <v>-7232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-3866</v>
      </c>
      <c r="H36" s="58">
        <f>H25+H17+H33</f>
        <v>-3752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1001</v>
      </c>
      <c r="H39" s="67">
        <v>1097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>
        <v>60</v>
      </c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9428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0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9488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328</v>
      </c>
      <c r="D54" s="46">
        <v>328</v>
      </c>
      <c r="E54" s="40" t="s">
        <v>171</v>
      </c>
      <c r="F54" s="56" t="s">
        <v>172</v>
      </c>
      <c r="G54" s="48">
        <v>249</v>
      </c>
      <c r="H54" s="49">
        <v>249</v>
      </c>
    </row>
    <row r="55" spans="1:18" ht="25.5">
      <c r="A55" s="95" t="s">
        <v>173</v>
      </c>
      <c r="B55" s="96" t="s">
        <v>174</v>
      </c>
      <c r="C55" s="64">
        <f>C19+C20+C21+C27+C32+C45+C51+C53+C54</f>
        <v>5403</v>
      </c>
      <c r="D55" s="65">
        <f>D19+D20+D21+D27+D32+D45+D51+D53+D54</f>
        <v>5749</v>
      </c>
      <c r="E55" s="40" t="s">
        <v>175</v>
      </c>
      <c r="F55" s="83" t="s">
        <v>176</v>
      </c>
      <c r="G55" s="57">
        <f>G49+G51+G52+G53+G54</f>
        <v>9737</v>
      </c>
      <c r="H55" s="58">
        <f>H49+H51+H52+H53+H54</f>
        <v>9730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1188</v>
      </c>
      <c r="D58" s="46">
        <v>1171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266</v>
      </c>
      <c r="D59" s="46">
        <v>338</v>
      </c>
      <c r="E59" s="69" t="s">
        <v>184</v>
      </c>
      <c r="F59" s="47" t="s">
        <v>185</v>
      </c>
      <c r="G59" s="48">
        <v>716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1035</v>
      </c>
      <c r="D61" s="46">
        <v>943</v>
      </c>
      <c r="E61" s="52" t="s">
        <v>192</v>
      </c>
      <c r="F61" s="100" t="s">
        <v>193</v>
      </c>
      <c r="G61" s="57">
        <f>SUM(G62:G68)</f>
        <v>5307</v>
      </c>
      <c r="H61" s="58">
        <f>SUM(H62:H68)</f>
        <v>5112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0</v>
      </c>
      <c r="H62" s="49">
        <v>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2489</v>
      </c>
      <c r="D64" s="65">
        <f>SUM(D58:D63)</f>
        <v>2463</v>
      </c>
      <c r="E64" s="40" t="s">
        <v>203</v>
      </c>
      <c r="F64" s="47" t="s">
        <v>204</v>
      </c>
      <c r="G64" s="48">
        <v>3095</v>
      </c>
      <c r="H64" s="49">
        <v>2928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163</v>
      </c>
      <c r="H66" s="49">
        <v>177</v>
      </c>
    </row>
    <row r="67" spans="1:8" ht="15">
      <c r="A67" s="38" t="s">
        <v>210</v>
      </c>
      <c r="B67" s="44" t="s">
        <v>211</v>
      </c>
      <c r="C67" s="45">
        <v>2119</v>
      </c>
      <c r="D67" s="46">
        <v>2038</v>
      </c>
      <c r="E67" s="40" t="s">
        <v>212</v>
      </c>
      <c r="F67" s="47" t="s">
        <v>213</v>
      </c>
      <c r="G67" s="48">
        <v>103</v>
      </c>
      <c r="H67" s="49">
        <v>59</v>
      </c>
    </row>
    <row r="68" spans="1:8" ht="15">
      <c r="A68" s="38" t="s">
        <v>214</v>
      </c>
      <c r="B68" s="44" t="s">
        <v>215</v>
      </c>
      <c r="C68" s="45">
        <v>772</v>
      </c>
      <c r="D68" s="46">
        <v>756</v>
      </c>
      <c r="E68" s="40" t="s">
        <v>216</v>
      </c>
      <c r="F68" s="47" t="s">
        <v>217</v>
      </c>
      <c r="G68" s="48">
        <v>131</v>
      </c>
      <c r="H68" s="49">
        <v>132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384</v>
      </c>
      <c r="H69" s="49">
        <v>858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>
        <v>1</v>
      </c>
      <c r="D71" s="46"/>
      <c r="E71" s="73" t="s">
        <v>48</v>
      </c>
      <c r="F71" s="101" t="s">
        <v>227</v>
      </c>
      <c r="G71" s="102">
        <f>G59+G60+G61+G69+G70</f>
        <v>6445</v>
      </c>
      <c r="H71" s="103">
        <f>H59+H60+H61+H69+H70</f>
        <v>6724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60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370</v>
      </c>
      <c r="D74" s="46">
        <v>310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5137</v>
      </c>
      <c r="D75" s="65">
        <f>SUM(D67:D74)</f>
        <v>4956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6445</v>
      </c>
      <c r="H79" s="115">
        <f>H71+H74+H75+H76</f>
        <v>6724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209</v>
      </c>
      <c r="D87" s="46">
        <v>314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79</v>
      </c>
      <c r="D88" s="46">
        <v>317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288</v>
      </c>
      <c r="D91" s="65">
        <f>SUM(D87:D90)</f>
        <v>631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7914</v>
      </c>
      <c r="D93" s="65">
        <f>D64+D75+D84+D91+D92</f>
        <v>8050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13317</v>
      </c>
      <c r="D94" s="123">
        <f>D93+D55</f>
        <v>13799</v>
      </c>
      <c r="E94" s="124" t="s">
        <v>273</v>
      </c>
      <c r="F94" s="125" t="s">
        <v>274</v>
      </c>
      <c r="G94" s="126">
        <f>G36+G39+G55+G79</f>
        <v>13317</v>
      </c>
      <c r="H94" s="127">
        <f>H36+H39+H55+H79</f>
        <v>13799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73" t="s">
        <v>277</v>
      </c>
      <c r="D98" s="573"/>
      <c r="E98" s="57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73" t="s">
        <v>279</v>
      </c>
      <c r="D100" s="573"/>
      <c r="E100" s="57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4">
      <selection activeCell="D51" sqref="D5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80" t="s">
        <v>281</v>
      </c>
      <c r="B1" s="580"/>
      <c r="C1" s="580"/>
      <c r="D1" s="580"/>
      <c r="E1" s="580"/>
      <c r="F1" s="580"/>
      <c r="G1" s="143"/>
      <c r="H1" s="143"/>
    </row>
    <row r="2" spans="1:8" ht="14.25" customHeight="1">
      <c r="A2" s="144" t="s">
        <v>1</v>
      </c>
      <c r="B2" s="581" t="str">
        <f>'справка №1-БАЛАНС'!E3</f>
        <v> "БАЛКАНКАР-ЗАРЯ" АД </v>
      </c>
      <c r="C2" s="581"/>
      <c r="D2" s="581"/>
      <c r="E2" s="581"/>
      <c r="F2" s="582" t="s">
        <v>3</v>
      </c>
      <c r="G2" s="582"/>
      <c r="H2" s="145">
        <f>'справка №1-БАЛАНС'!H3</f>
        <v>814191256</v>
      </c>
    </row>
    <row r="3" spans="1:8" ht="14.25" customHeight="1">
      <c r="A3" s="144" t="s">
        <v>282</v>
      </c>
      <c r="B3" s="581" t="str">
        <f>'справка №1-БАЛАНС'!E4</f>
        <v>КОНСОЛИДИРАН</v>
      </c>
      <c r="C3" s="581"/>
      <c r="D3" s="581"/>
      <c r="E3" s="581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76">
        <f>'справка №1-БАЛАНС'!E5</f>
        <v>41912</v>
      </c>
      <c r="C4" s="576"/>
      <c r="D4" s="576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2874</v>
      </c>
      <c r="D9" s="164">
        <v>4035</v>
      </c>
      <c r="E9" s="162" t="s">
        <v>292</v>
      </c>
      <c r="F9" s="165" t="s">
        <v>293</v>
      </c>
      <c r="G9" s="166">
        <v>5766</v>
      </c>
      <c r="H9" s="166">
        <v>7152</v>
      </c>
    </row>
    <row r="10" spans="1:8" ht="12">
      <c r="A10" s="162" t="s">
        <v>294</v>
      </c>
      <c r="B10" s="163" t="s">
        <v>295</v>
      </c>
      <c r="C10" s="164">
        <v>559</v>
      </c>
      <c r="D10" s="164">
        <v>633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390</v>
      </c>
      <c r="D11" s="164">
        <v>330</v>
      </c>
      <c r="E11" s="167" t="s">
        <v>300</v>
      </c>
      <c r="F11" s="165" t="s">
        <v>301</v>
      </c>
      <c r="G11" s="166">
        <v>41</v>
      </c>
      <c r="H11" s="166">
        <v>48</v>
      </c>
    </row>
    <row r="12" spans="1:8" ht="12">
      <c r="A12" s="162" t="s">
        <v>302</v>
      </c>
      <c r="B12" s="163" t="s">
        <v>303</v>
      </c>
      <c r="C12" s="164">
        <v>1516</v>
      </c>
      <c r="D12" s="164">
        <v>1703</v>
      </c>
      <c r="E12" s="167" t="s">
        <v>80</v>
      </c>
      <c r="F12" s="165" t="s">
        <v>304</v>
      </c>
      <c r="G12" s="166">
        <v>341</v>
      </c>
      <c r="H12" s="166">
        <v>319</v>
      </c>
    </row>
    <row r="13" spans="1:18" ht="12">
      <c r="A13" s="162" t="s">
        <v>305</v>
      </c>
      <c r="B13" s="163" t="s">
        <v>306</v>
      </c>
      <c r="C13" s="164">
        <v>247</v>
      </c>
      <c r="D13" s="164">
        <v>280</v>
      </c>
      <c r="E13" s="168" t="s">
        <v>53</v>
      </c>
      <c r="F13" s="169" t="s">
        <v>307</v>
      </c>
      <c r="G13" s="158">
        <f>SUM(G9:G12)</f>
        <v>6148</v>
      </c>
      <c r="H13" s="158">
        <f>SUM(H9:H12)</f>
        <v>7519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123</v>
      </c>
      <c r="D14" s="164">
        <v>145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-21</v>
      </c>
      <c r="D15" s="172">
        <v>101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37</v>
      </c>
      <c r="D16" s="172">
        <v>42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5725</v>
      </c>
      <c r="D19" s="178">
        <f>SUM(D9:D15)+D16</f>
        <v>7269</v>
      </c>
      <c r="E19" s="157" t="s">
        <v>324</v>
      </c>
      <c r="F19" s="170" t="s">
        <v>325</v>
      </c>
      <c r="G19" s="166">
        <v>13</v>
      </c>
      <c r="H19" s="166">
        <v>3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609</v>
      </c>
      <c r="D22" s="164">
        <v>643</v>
      </c>
      <c r="E22" s="157" t="s">
        <v>333</v>
      </c>
      <c r="F22" s="170" t="s">
        <v>334</v>
      </c>
      <c r="G22" s="166">
        <v>0</v>
      </c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18</v>
      </c>
      <c r="D24" s="164">
        <v>16</v>
      </c>
      <c r="E24" s="168" t="s">
        <v>105</v>
      </c>
      <c r="F24" s="173" t="s">
        <v>341</v>
      </c>
      <c r="G24" s="158">
        <f>SUM(G19:G23)</f>
        <v>13</v>
      </c>
      <c r="H24" s="158">
        <f>SUM(H19:H23)</f>
        <v>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19</v>
      </c>
      <c r="D25" s="164">
        <v>37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646</v>
      </c>
      <c r="D26" s="178">
        <f>SUM(D22:D25)</f>
        <v>696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6371</v>
      </c>
      <c r="D28" s="161">
        <f>D26+D19</f>
        <v>7965</v>
      </c>
      <c r="E28" s="155" t="s">
        <v>346</v>
      </c>
      <c r="F28" s="173" t="s">
        <v>347</v>
      </c>
      <c r="G28" s="158">
        <f>G13+G15+G24</f>
        <v>6161</v>
      </c>
      <c r="H28" s="158">
        <f>H13+H15+H24</f>
        <v>7522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210</v>
      </c>
      <c r="H30" s="182">
        <f>IF((D28-H28)&gt;0,D28-H28,0)</f>
        <v>443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6371</v>
      </c>
      <c r="D33" s="178">
        <f>D28+D31+D32</f>
        <v>7965</v>
      </c>
      <c r="E33" s="155" t="s">
        <v>362</v>
      </c>
      <c r="F33" s="173" t="s">
        <v>363</v>
      </c>
      <c r="G33" s="182">
        <f>G32+G31+G28</f>
        <v>6161</v>
      </c>
      <c r="H33" s="182">
        <f>H32+H31+H28</f>
        <v>7522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210</v>
      </c>
      <c r="H34" s="158">
        <f>IF((D33-H33)&gt;0,D33-H33,0)</f>
        <v>443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210</v>
      </c>
      <c r="H39" s="199">
        <f>IF(H34&gt;0,IF(D35+H34&lt;0,0,D35+H34),IF(D34-D35&lt;0,D35-D34,0))</f>
        <v>443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96</v>
      </c>
      <c r="H40" s="166">
        <v>59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114</v>
      </c>
      <c r="H41" s="156">
        <f>IF(D39=0,IF(H39-H40&gt;0,H39-H40+D40,0),IF(D39-D40&lt;0,D40-D39+H40,0))</f>
        <v>384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6371</v>
      </c>
      <c r="D42" s="182">
        <f>D33+D35+D39</f>
        <v>7965</v>
      </c>
      <c r="E42" s="185" t="s">
        <v>389</v>
      </c>
      <c r="F42" s="194" t="s">
        <v>390</v>
      </c>
      <c r="G42" s="182">
        <f>G39+G33</f>
        <v>6371</v>
      </c>
      <c r="H42" s="182">
        <f>H39+H33</f>
        <v>7965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7" t="s">
        <v>391</v>
      </c>
      <c r="B45" s="577"/>
      <c r="C45" s="577"/>
      <c r="D45" s="577"/>
      <c r="E45" s="577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41963</v>
      </c>
      <c r="C48" s="207" t="s">
        <v>393</v>
      </c>
      <c r="D48" s="578"/>
      <c r="E48" s="578"/>
      <c r="F48" s="578"/>
      <c r="G48" s="578"/>
      <c r="H48" s="578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9"/>
      <c r="E50" s="579"/>
      <c r="F50" s="579"/>
      <c r="G50" s="579"/>
      <c r="H50" s="579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83" t="s">
        <v>395</v>
      </c>
      <c r="B2" s="583"/>
      <c r="C2" s="583"/>
      <c r="D2" s="583"/>
      <c r="E2" s="583"/>
      <c r="F2" s="58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41912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6365</v>
      </c>
      <c r="D10" s="241">
        <v>7430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-3916</v>
      </c>
      <c r="D11" s="241">
        <v>-5304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-1428</v>
      </c>
      <c r="D13" s="241">
        <v>-1516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10</v>
      </c>
      <c r="D14" s="241">
        <v>219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>
        <v>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-27</v>
      </c>
      <c r="D17" s="241">
        <v>-33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-16</v>
      </c>
      <c r="D18" s="241">
        <v>-16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-18</v>
      </c>
      <c r="D19" s="241">
        <v>-22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970</v>
      </c>
      <c r="D20" s="237">
        <f>SUM(D10:D19)</f>
        <v>763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-68</v>
      </c>
      <c r="D22" s="241">
        <v>-509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-68</v>
      </c>
      <c r="D24" s="241">
        <v>-131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-136</v>
      </c>
      <c r="D32" s="237">
        <f>SUM(D22:D31)</f>
        <v>-640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2973</v>
      </c>
      <c r="D36" s="241">
        <v>4199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-3010</v>
      </c>
      <c r="D37" s="241">
        <v>-4008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-1053</v>
      </c>
      <c r="D39" s="241">
        <v>-584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-87</v>
      </c>
      <c r="D41" s="241">
        <v>276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-1177</v>
      </c>
      <c r="D42" s="237">
        <f>SUM(D34:D41)</f>
        <v>-117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-343</v>
      </c>
      <c r="D43" s="237">
        <f>D42+D32+D20</f>
        <v>6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631</v>
      </c>
      <c r="D44" s="251">
        <v>538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288</v>
      </c>
      <c r="D45" s="237">
        <f>D44+D43</f>
        <v>544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288</v>
      </c>
      <c r="D46" s="252">
        <v>544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84"/>
      <c r="D50" s="58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84"/>
      <c r="D52" s="58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:M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91" t="s">
        <v>475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265"/>
      <c r="K3" s="593" t="s">
        <v>3</v>
      </c>
      <c r="L3" s="593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268"/>
      <c r="K4" s="594" t="s">
        <v>6</v>
      </c>
      <c r="L4" s="594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87">
        <f>'справка №1-БАЛАНС'!E5</f>
        <v>41912</v>
      </c>
      <c r="C5" s="587"/>
      <c r="D5" s="587"/>
      <c r="E5" s="58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8" t="s">
        <v>477</v>
      </c>
      <c r="E6" s="588"/>
      <c r="F6" s="588"/>
      <c r="G6" s="588"/>
      <c r="H6" s="588"/>
      <c r="I6" s="589" t="s">
        <v>478</v>
      </c>
      <c r="J6" s="589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90" t="s">
        <v>484</v>
      </c>
      <c r="G7" s="590"/>
      <c r="H7" s="590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-7331</v>
      </c>
      <c r="K11" s="303"/>
      <c r="L11" s="304">
        <f>SUM(C11:K11)</f>
        <v>-3752</v>
      </c>
      <c r="M11" s="302">
        <f>'справка №1-БАЛАНС'!H39</f>
        <v>1097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-7331</v>
      </c>
      <c r="K15" s="310">
        <f t="shared" si="2"/>
        <v>0</v>
      </c>
      <c r="L15" s="304">
        <f t="shared" si="1"/>
        <v>-3752</v>
      </c>
      <c r="M15" s="310">
        <f t="shared" si="2"/>
        <v>1097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-114</v>
      </c>
      <c r="K16" s="303"/>
      <c r="L16" s="304">
        <f t="shared" si="1"/>
        <v>-114</v>
      </c>
      <c r="M16" s="303">
        <v>-96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-7445</v>
      </c>
      <c r="K29" s="306">
        <f t="shared" si="6"/>
        <v>0</v>
      </c>
      <c r="L29" s="304">
        <f t="shared" si="1"/>
        <v>-3866</v>
      </c>
      <c r="M29" s="306">
        <f t="shared" si="6"/>
        <v>1001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-7445</v>
      </c>
      <c r="K32" s="306">
        <f t="shared" si="7"/>
        <v>0</v>
      </c>
      <c r="L32" s="304">
        <f t="shared" si="1"/>
        <v>-3866</v>
      </c>
      <c r="M32" s="306">
        <f>M29+M30+M31</f>
        <v>1001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5" t="s">
        <v>537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6" t="s">
        <v>539</v>
      </c>
      <c r="E38" s="586"/>
      <c r="F38" s="586"/>
      <c r="G38" s="586"/>
      <c r="H38" s="586"/>
      <c r="I38" s="586"/>
      <c r="J38" s="327" t="s">
        <v>540</v>
      </c>
      <c r="K38" s="327"/>
      <c r="L38" s="586"/>
      <c r="M38" s="586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95" t="s">
        <v>541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332"/>
      <c r="N1" s="332"/>
      <c r="O1" s="332"/>
      <c r="P1" s="332"/>
      <c r="Q1" s="332"/>
      <c r="R1" s="332"/>
    </row>
    <row r="2" spans="1:18" ht="16.5" customHeight="1">
      <c r="A2" s="567" t="s">
        <v>396</v>
      </c>
      <c r="B2" s="567"/>
      <c r="C2" s="568" t="str">
        <f>'справка №1-БАЛАНС'!E3</f>
        <v> "БАЛКАНКАР-ЗАРЯ" АД </v>
      </c>
      <c r="D2" s="568"/>
      <c r="E2" s="568"/>
      <c r="F2" s="568"/>
      <c r="G2" s="568"/>
      <c r="H2" s="568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67" t="s">
        <v>7</v>
      </c>
      <c r="B3" s="567"/>
      <c r="C3" s="569">
        <f>'справка №1-БАЛАНС'!E5</f>
        <v>41912</v>
      </c>
      <c r="D3" s="569"/>
      <c r="E3" s="569"/>
      <c r="F3" s="336"/>
      <c r="G3" s="336"/>
      <c r="H3" s="336"/>
      <c r="I3" s="336"/>
      <c r="J3" s="336"/>
      <c r="K3" s="336"/>
      <c r="L3" s="336"/>
      <c r="M3" s="565" t="s">
        <v>6</v>
      </c>
      <c r="N3" s="565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8" t="s">
        <v>479</v>
      </c>
      <c r="B5" s="598"/>
      <c r="C5" s="566" t="s">
        <v>10</v>
      </c>
      <c r="D5" s="598" t="s">
        <v>544</v>
      </c>
      <c r="E5" s="598"/>
      <c r="F5" s="598"/>
      <c r="G5" s="598"/>
      <c r="H5" s="598" t="s">
        <v>545</v>
      </c>
      <c r="I5" s="598"/>
      <c r="J5" s="598" t="s">
        <v>546</v>
      </c>
      <c r="K5" s="598" t="s">
        <v>547</v>
      </c>
      <c r="L5" s="598"/>
      <c r="M5" s="598"/>
      <c r="N5" s="598"/>
      <c r="O5" s="598" t="s">
        <v>545</v>
      </c>
      <c r="P5" s="598"/>
      <c r="Q5" s="598" t="s">
        <v>548</v>
      </c>
      <c r="R5" s="598" t="s">
        <v>549</v>
      </c>
    </row>
    <row r="6" spans="1:18" s="343" customFormat="1" ht="48">
      <c r="A6" s="598"/>
      <c r="B6" s="598"/>
      <c r="C6" s="566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8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8"/>
      <c r="R6" s="598"/>
    </row>
    <row r="7" spans="1:18" s="343" customFormat="1" ht="12">
      <c r="A7" s="599" t="s">
        <v>559</v>
      </c>
      <c r="B7" s="599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4033</v>
      </c>
      <c r="L10" s="353">
        <v>168</v>
      </c>
      <c r="M10" s="353"/>
      <c r="N10" s="352">
        <f aca="true" t="shared" si="4" ref="N10:N39">K10+L10-M10</f>
        <v>4201</v>
      </c>
      <c r="O10" s="353"/>
      <c r="P10" s="353"/>
      <c r="Q10" s="352">
        <f t="shared" si="0"/>
        <v>4201</v>
      </c>
      <c r="R10" s="352">
        <f t="shared" si="1"/>
        <v>1284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4419</v>
      </c>
      <c r="E11" s="351">
        <v>37</v>
      </c>
      <c r="F11" s="351">
        <v>29</v>
      </c>
      <c r="G11" s="352">
        <f t="shared" si="2"/>
        <v>4427</v>
      </c>
      <c r="H11" s="353"/>
      <c r="I11" s="353"/>
      <c r="J11" s="352">
        <f t="shared" si="3"/>
        <v>4427</v>
      </c>
      <c r="K11" s="353">
        <v>3968</v>
      </c>
      <c r="L11" s="353">
        <v>134</v>
      </c>
      <c r="M11" s="353">
        <v>30</v>
      </c>
      <c r="N11" s="352">
        <f t="shared" si="4"/>
        <v>4072</v>
      </c>
      <c r="O11" s="353"/>
      <c r="P11" s="353"/>
      <c r="Q11" s="352">
        <f t="shared" si="0"/>
        <v>4072</v>
      </c>
      <c r="R11" s="352">
        <f t="shared" si="1"/>
        <v>355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526</v>
      </c>
      <c r="L12" s="353">
        <v>29</v>
      </c>
      <c r="M12" s="353"/>
      <c r="N12" s="352">
        <f t="shared" si="4"/>
        <v>555</v>
      </c>
      <c r="O12" s="353"/>
      <c r="P12" s="353"/>
      <c r="Q12" s="352">
        <f t="shared" si="0"/>
        <v>555</v>
      </c>
      <c r="R12" s="352">
        <f t="shared" si="1"/>
        <v>418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251</v>
      </c>
      <c r="E13" s="351"/>
      <c r="F13" s="351">
        <v>13</v>
      </c>
      <c r="G13" s="352">
        <f t="shared" si="2"/>
        <v>238</v>
      </c>
      <c r="H13" s="353"/>
      <c r="I13" s="353"/>
      <c r="J13" s="352">
        <f t="shared" si="3"/>
        <v>238</v>
      </c>
      <c r="K13" s="353">
        <v>195</v>
      </c>
      <c r="L13" s="353">
        <v>10</v>
      </c>
      <c r="M13" s="353">
        <v>13</v>
      </c>
      <c r="N13" s="352">
        <f t="shared" si="4"/>
        <v>192</v>
      </c>
      <c r="O13" s="353"/>
      <c r="P13" s="353"/>
      <c r="Q13" s="352">
        <f t="shared" si="0"/>
        <v>192</v>
      </c>
      <c r="R13" s="352">
        <f t="shared" si="1"/>
        <v>46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80</v>
      </c>
      <c r="E14" s="351">
        <v>1</v>
      </c>
      <c r="F14" s="351"/>
      <c r="G14" s="352">
        <f t="shared" si="2"/>
        <v>81</v>
      </c>
      <c r="H14" s="353"/>
      <c r="I14" s="353"/>
      <c r="J14" s="352">
        <f t="shared" si="3"/>
        <v>81</v>
      </c>
      <c r="K14" s="353">
        <v>64</v>
      </c>
      <c r="L14" s="353">
        <v>3</v>
      </c>
      <c r="M14" s="353"/>
      <c r="N14" s="352">
        <f t="shared" si="4"/>
        <v>67</v>
      </c>
      <c r="O14" s="353"/>
      <c r="P14" s="353"/>
      <c r="Q14" s="352">
        <f t="shared" si="0"/>
        <v>67</v>
      </c>
      <c r="R14" s="352">
        <f t="shared" si="1"/>
        <v>14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295</v>
      </c>
      <c r="E15" s="358">
        <v>26</v>
      </c>
      <c r="F15" s="358">
        <v>19</v>
      </c>
      <c r="G15" s="352">
        <f t="shared" si="2"/>
        <v>302</v>
      </c>
      <c r="H15" s="359"/>
      <c r="I15" s="359"/>
      <c r="J15" s="352">
        <f t="shared" si="3"/>
        <v>302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302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11853</v>
      </c>
      <c r="E17" s="365">
        <f>SUM(E9:E16)</f>
        <v>64</v>
      </c>
      <c r="F17" s="365">
        <f>SUM(F9:F16)</f>
        <v>61</v>
      </c>
      <c r="G17" s="352">
        <f t="shared" si="2"/>
        <v>11856</v>
      </c>
      <c r="H17" s="366">
        <f>SUM(H9:H16)</f>
        <v>0</v>
      </c>
      <c r="I17" s="366">
        <f>SUM(I9:I16)</f>
        <v>0</v>
      </c>
      <c r="J17" s="352">
        <f t="shared" si="3"/>
        <v>11856</v>
      </c>
      <c r="K17" s="366">
        <f>SUM(K9:K16)</f>
        <v>8786</v>
      </c>
      <c r="L17" s="366">
        <f>SUM(L9:L16)</f>
        <v>344</v>
      </c>
      <c r="M17" s="366">
        <f>SUM(M9:M16)</f>
        <v>43</v>
      </c>
      <c r="N17" s="352">
        <f t="shared" si="4"/>
        <v>9087</v>
      </c>
      <c r="O17" s="366">
        <f>SUM(O9:O16)</f>
        <v>0</v>
      </c>
      <c r="P17" s="366">
        <f>SUM(P9:P16)</f>
        <v>0</v>
      </c>
      <c r="Q17" s="352">
        <f t="shared" si="5"/>
        <v>9087</v>
      </c>
      <c r="R17" s="352">
        <f t="shared" si="6"/>
        <v>2769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201</v>
      </c>
      <c r="E21" s="351"/>
      <c r="F21" s="351"/>
      <c r="G21" s="352">
        <f t="shared" si="2"/>
        <v>201</v>
      </c>
      <c r="H21" s="353"/>
      <c r="I21" s="353"/>
      <c r="J21" s="352">
        <f t="shared" si="3"/>
        <v>201</v>
      </c>
      <c r="K21" s="353">
        <v>160</v>
      </c>
      <c r="L21" s="353">
        <v>20</v>
      </c>
      <c r="M21" s="353"/>
      <c r="N21" s="352">
        <f t="shared" si="4"/>
        <v>180</v>
      </c>
      <c r="O21" s="353"/>
      <c r="P21" s="353"/>
      <c r="Q21" s="352">
        <f t="shared" si="5"/>
        <v>180</v>
      </c>
      <c r="R21" s="352">
        <f t="shared" si="6"/>
        <v>21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347</v>
      </c>
      <c r="E22" s="351"/>
      <c r="F22" s="351"/>
      <c r="G22" s="352">
        <f t="shared" si="2"/>
        <v>347</v>
      </c>
      <c r="H22" s="353"/>
      <c r="I22" s="353"/>
      <c r="J22" s="352">
        <f t="shared" si="3"/>
        <v>347</v>
      </c>
      <c r="K22" s="353">
        <v>150</v>
      </c>
      <c r="L22" s="353">
        <v>25</v>
      </c>
      <c r="M22" s="353"/>
      <c r="N22" s="352">
        <f t="shared" si="4"/>
        <v>175</v>
      </c>
      <c r="O22" s="353"/>
      <c r="P22" s="353"/>
      <c r="Q22" s="352">
        <f t="shared" si="5"/>
        <v>175</v>
      </c>
      <c r="R22" s="352">
        <f t="shared" si="6"/>
        <v>172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150</v>
      </c>
      <c r="E24" s="351"/>
      <c r="F24" s="351"/>
      <c r="G24" s="352">
        <f t="shared" si="2"/>
        <v>150</v>
      </c>
      <c r="H24" s="353"/>
      <c r="I24" s="353"/>
      <c r="J24" s="352">
        <f t="shared" si="3"/>
        <v>150</v>
      </c>
      <c r="K24" s="353">
        <v>139</v>
      </c>
      <c r="L24" s="353">
        <v>1</v>
      </c>
      <c r="M24" s="353"/>
      <c r="N24" s="352">
        <f t="shared" si="4"/>
        <v>140</v>
      </c>
      <c r="O24" s="353"/>
      <c r="P24" s="353"/>
      <c r="Q24" s="352">
        <f t="shared" si="5"/>
        <v>140</v>
      </c>
      <c r="R24" s="352">
        <f t="shared" si="6"/>
        <v>10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698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698</v>
      </c>
      <c r="H25" s="378">
        <f t="shared" si="7"/>
        <v>0</v>
      </c>
      <c r="I25" s="378">
        <f t="shared" si="7"/>
        <v>0</v>
      </c>
      <c r="J25" s="377">
        <f t="shared" si="3"/>
        <v>698</v>
      </c>
      <c r="K25" s="378">
        <f t="shared" si="7"/>
        <v>449</v>
      </c>
      <c r="L25" s="378">
        <f t="shared" si="7"/>
        <v>46</v>
      </c>
      <c r="M25" s="378">
        <f t="shared" si="7"/>
        <v>0</v>
      </c>
      <c r="N25" s="377">
        <f t="shared" si="4"/>
        <v>495</v>
      </c>
      <c r="O25" s="378">
        <f t="shared" si="7"/>
        <v>0</v>
      </c>
      <c r="P25" s="378">
        <f t="shared" si="7"/>
        <v>0</v>
      </c>
      <c r="Q25" s="377">
        <f t="shared" si="5"/>
        <v>495</v>
      </c>
      <c r="R25" s="377">
        <f t="shared" si="6"/>
        <v>203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12551</v>
      </c>
      <c r="E40" s="396">
        <f>E17+E18+E19+E25+E38+E39</f>
        <v>64</v>
      </c>
      <c r="F40" s="396">
        <f aca="true" t="shared" si="13" ref="F40:R40">F17+F18+F19+F25+F38+F39</f>
        <v>61</v>
      </c>
      <c r="G40" s="396">
        <f t="shared" si="13"/>
        <v>12554</v>
      </c>
      <c r="H40" s="396">
        <f t="shared" si="13"/>
        <v>0</v>
      </c>
      <c r="I40" s="396">
        <f t="shared" si="13"/>
        <v>0</v>
      </c>
      <c r="J40" s="396">
        <f t="shared" si="13"/>
        <v>12554</v>
      </c>
      <c r="K40" s="396">
        <f t="shared" si="13"/>
        <v>9235</v>
      </c>
      <c r="L40" s="396">
        <f t="shared" si="13"/>
        <v>390</v>
      </c>
      <c r="M40" s="396">
        <f t="shared" si="13"/>
        <v>43</v>
      </c>
      <c r="N40" s="396">
        <f t="shared" si="13"/>
        <v>9582</v>
      </c>
      <c r="O40" s="396">
        <f t="shared" si="13"/>
        <v>0</v>
      </c>
      <c r="P40" s="396">
        <f t="shared" si="13"/>
        <v>0</v>
      </c>
      <c r="Q40" s="396">
        <f t="shared" si="13"/>
        <v>9582</v>
      </c>
      <c r="R40" s="396">
        <f t="shared" si="13"/>
        <v>2972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95" t="s">
        <v>631</v>
      </c>
      <c r="I44" s="595"/>
      <c r="J44" s="595"/>
      <c r="K44" s="596"/>
      <c r="L44" s="596"/>
      <c r="M44" s="596"/>
      <c r="N44" s="596"/>
      <c r="O44" s="597" t="s">
        <v>394</v>
      </c>
      <c r="P44" s="597"/>
      <c r="Q44" s="597"/>
      <c r="R44" s="597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:E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63" t="s">
        <v>632</v>
      </c>
      <c r="B1" s="563"/>
      <c r="C1" s="563"/>
      <c r="D1" s="563"/>
      <c r="E1" s="563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64" t="str">
        <f>'справка №1-БАЛАНС'!E3</f>
        <v> "БАЛКАНКАР-ЗАРЯ" АД </v>
      </c>
      <c r="C3" s="564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600">
        <f>'справка №1-БАЛАНС'!E5</f>
        <v>41912</v>
      </c>
      <c r="C4" s="600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71" t="s">
        <v>636</v>
      </c>
      <c r="E6" s="571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328</v>
      </c>
      <c r="D21" s="435"/>
      <c r="E21" s="436">
        <f t="shared" si="0"/>
        <v>328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2119</v>
      </c>
      <c r="D24" s="441">
        <f>SUM(D25:D27)</f>
        <v>2119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2107</v>
      </c>
      <c r="D25" s="435">
        <v>2107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/>
      <c r="D26" s="435"/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12</v>
      </c>
      <c r="D27" s="435">
        <v>12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772</v>
      </c>
      <c r="D28" s="435">
        <v>772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>
        <v>1</v>
      </c>
      <c r="D31" s="435">
        <v>1</v>
      </c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60</v>
      </c>
      <c r="D33" s="445">
        <f>SUM(D34:D37)</f>
        <v>60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60</v>
      </c>
      <c r="D35" s="435">
        <v>60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370</v>
      </c>
      <c r="D38" s="445">
        <f>SUM(D39:D42)</f>
        <v>370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370</v>
      </c>
      <c r="D42" s="435">
        <v>370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5137</v>
      </c>
      <c r="D43" s="438">
        <f>D24+D28+D29+D31+D30+D32+D33+D38</f>
        <v>5137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5465</v>
      </c>
      <c r="D44" s="447">
        <f>D43+D21+D19+D9</f>
        <v>5137</v>
      </c>
      <c r="E44" s="443">
        <f>E43+E21+E19+E9</f>
        <v>328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71" t="s">
        <v>707</v>
      </c>
      <c r="E48" s="571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60</v>
      </c>
      <c r="D56" s="447">
        <f>D57+D59</f>
        <v>0</v>
      </c>
      <c r="E56" s="441">
        <f t="shared" si="1"/>
        <v>60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>
        <v>60</v>
      </c>
      <c r="D57" s="435"/>
      <c r="E57" s="441">
        <f t="shared" si="1"/>
        <v>60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9428</v>
      </c>
      <c r="D63" s="435"/>
      <c r="E63" s="441">
        <f t="shared" si="1"/>
        <v>9428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9488</v>
      </c>
      <c r="D66" s="447">
        <f>D52+D56+D61+D62+D63+D64</f>
        <v>0</v>
      </c>
      <c r="E66" s="441">
        <f t="shared" si="1"/>
        <v>9488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0</v>
      </c>
      <c r="D71" s="445">
        <f>SUM(D72:D74)</f>
        <v>0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/>
      <c r="D72" s="435"/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716</v>
      </c>
      <c r="D75" s="447">
        <f>D76+D78</f>
        <v>716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716</v>
      </c>
      <c r="D76" s="435">
        <v>716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38</v>
      </c>
      <c r="D80" s="447">
        <f>SUM(D81:D84)</f>
        <v>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38</v>
      </c>
      <c r="D82" s="435">
        <v>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5307</v>
      </c>
      <c r="D85" s="438">
        <f>SUM(D86:D90)+D94</f>
        <v>5307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1815</v>
      </c>
      <c r="D86" s="435">
        <v>1815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3095</v>
      </c>
      <c r="D87" s="435">
        <v>3095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163</v>
      </c>
      <c r="D89" s="435">
        <v>163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131</v>
      </c>
      <c r="D90" s="447">
        <f>SUM(D91:D93)</f>
        <v>131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131</v>
      </c>
      <c r="D93" s="435">
        <v>131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103</v>
      </c>
      <c r="D94" s="435">
        <v>103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384</v>
      </c>
      <c r="D95" s="435">
        <v>384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6445</v>
      </c>
      <c r="D96" s="438">
        <f>D85+D80+D75+D71+D95</f>
        <v>6445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15933</v>
      </c>
      <c r="D97" s="438">
        <f>D96+D68+D66</f>
        <v>6445</v>
      </c>
      <c r="E97" s="438">
        <f>E96+E68+E66</f>
        <v>9488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72" t="s">
        <v>803</v>
      </c>
      <c r="B107" s="572"/>
      <c r="C107" s="572"/>
      <c r="D107" s="572"/>
      <c r="E107" s="572"/>
      <c r="F107" s="572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570" t="s">
        <v>276</v>
      </c>
      <c r="B109" s="570"/>
      <c r="C109" s="570" t="s">
        <v>393</v>
      </c>
      <c r="D109" s="570"/>
      <c r="E109" s="570"/>
      <c r="F109" s="57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570" t="s">
        <v>394</v>
      </c>
      <c r="D111" s="570"/>
      <c r="E111" s="570"/>
      <c r="F111" s="57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6" t="s">
        <v>807</v>
      </c>
      <c r="D3" s="606"/>
      <c r="E3" s="606"/>
      <c r="F3" s="606"/>
      <c r="G3" s="606"/>
      <c r="H3" s="477"/>
      <c r="I3" s="477"/>
    </row>
    <row r="4" spans="1:9" ht="15" customHeight="1">
      <c r="A4" s="481" t="s">
        <v>396</v>
      </c>
      <c r="B4" s="607" t="str">
        <f>'справка №1-БАЛАНС'!E3</f>
        <v> "БАЛКАНКАР-ЗАРЯ" АД </v>
      </c>
      <c r="C4" s="607"/>
      <c r="D4" s="607"/>
      <c r="E4" s="607"/>
      <c r="F4" s="607"/>
      <c r="G4" s="608" t="s">
        <v>3</v>
      </c>
      <c r="H4" s="608"/>
      <c r="I4" s="482">
        <f>'справка №1-БАЛАНС'!H3</f>
        <v>814191256</v>
      </c>
    </row>
    <row r="5" spans="1:9" ht="14.25" customHeight="1">
      <c r="A5" s="339" t="s">
        <v>7</v>
      </c>
      <c r="B5" s="569">
        <f>'справка №1-БАЛАНС'!E5</f>
        <v>41912</v>
      </c>
      <c r="C5" s="569"/>
      <c r="D5" s="569"/>
      <c r="E5" s="569"/>
      <c r="F5" s="569"/>
      <c r="G5" s="609" t="s">
        <v>6</v>
      </c>
      <c r="H5" s="609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3" t="s">
        <v>809</v>
      </c>
      <c r="D7" s="603"/>
      <c r="E7" s="603"/>
      <c r="F7" s="603" t="s">
        <v>810</v>
      </c>
      <c r="G7" s="603"/>
      <c r="H7" s="603"/>
      <c r="I7" s="603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4" t="s">
        <v>815</v>
      </c>
      <c r="H8" s="604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5" t="s">
        <v>843</v>
      </c>
      <c r="B28" s="605"/>
      <c r="C28" s="605"/>
      <c r="D28" s="605"/>
      <c r="E28" s="605"/>
      <c r="F28" s="605"/>
      <c r="G28" s="605"/>
      <c r="H28" s="605"/>
      <c r="I28" s="605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1"/>
      <c r="C30" s="601"/>
      <c r="D30" s="518" t="s">
        <v>844</v>
      </c>
      <c r="E30" s="602"/>
      <c r="F30" s="602"/>
      <c r="G30" s="602"/>
      <c r="H30" s="519" t="s">
        <v>394</v>
      </c>
      <c r="I30" s="602"/>
      <c r="J30" s="602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1" t="s">
        <v>845</v>
      </c>
      <c r="B2" s="611"/>
      <c r="C2" s="611"/>
      <c r="D2" s="611"/>
      <c r="E2" s="611"/>
      <c r="F2" s="611"/>
    </row>
    <row r="3" spans="1:6" ht="12.75" customHeight="1">
      <c r="A3" s="611" t="s">
        <v>846</v>
      </c>
      <c r="B3" s="611"/>
      <c r="C3" s="611"/>
      <c r="D3" s="611"/>
      <c r="E3" s="611"/>
      <c r="F3" s="611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2" t="str">
        <f>'справка №1-БАЛАНС'!E3</f>
        <v> "БАЛКАНКАР-ЗАРЯ" АД </v>
      </c>
      <c r="C5" s="612"/>
      <c r="D5" s="612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3">
        <f>'справка №1-БАЛАНС'!E5</f>
        <v>41912</v>
      </c>
      <c r="C6" s="613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855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856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857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858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859</v>
      </c>
      <c r="B61" s="551" t="s">
        <v>860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861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862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863</v>
      </c>
      <c r="B79" s="551" t="s">
        <v>864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865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866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867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868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856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869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858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859</v>
      </c>
      <c r="B131" s="551" t="s">
        <v>870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861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871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872</v>
      </c>
      <c r="B149" s="551" t="s">
        <v>873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0" t="s">
        <v>874</v>
      </c>
      <c r="D151" s="610"/>
      <c r="E151" s="610"/>
      <c r="F151" s="610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0" t="s">
        <v>875</v>
      </c>
      <c r="D153" s="610"/>
      <c r="E153" s="610"/>
      <c r="F153" s="610"/>
    </row>
    <row r="154" spans="3:5" ht="12.75">
      <c r="C154" s="561" t="s">
        <v>876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2014-11-20T08:41:20Z</dcterms:created>
  <dcterms:modified xsi:type="dcterms:W3CDTF">2014-11-20T09:01:03Z</dcterms:modified>
  <cp:category/>
  <cp:version/>
  <cp:contentType/>
  <cp:contentStatus/>
</cp:coreProperties>
</file>